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0" yWindow="0" windowWidth="21600" windowHeight="12800"/>
  </bookViews>
  <sheets>
    <sheet name="Menu" sheetId="1" r:id="rId1"/>
    <sheet name="NPS" sheetId="2" r:id="rId2"/>
    <sheet name="CSAT" sheetId="3" r:id="rId3"/>
    <sheet name="Échantillon" sheetId="4" r:id="rId4"/>
    <sheet name="Marge d’erreur" sheetId="5" r:id="rId5"/>
    <sheet name="Plan de collecte" sheetId="6" r:id="rId6"/>
    <sheet name="Test A-B" sheetId="7" r:id="rId7"/>
    <sheet name="Valeur p" sheetId="8" r:id="rId8"/>
  </sheets>
  <calcPr calcId="191029" fullCalcOnLoad="1"/>
</workbook>
</file>

<file path=xl/styles.xml><?xml version="1.0" encoding="utf-8"?>
<styleSheet xmlns="http://schemas.openxmlformats.org/spreadsheetml/2006/main">
  <numFmts count="15">
    <numFmt numFmtId="164" formatCode="0.0"/>
    <numFmt numFmtId="165" formatCode="0.0%"/>
    <numFmt numFmtId="166" formatCode="#,##0"/>
    <numFmt numFmtId="167" formatCode="0.000"/>
    <numFmt numFmtId="168" formatCode="0.00"/>
    <numFmt numFmtId="169" formatCode="[$R$-416] #,##0.00"/>
    <numFmt numFmtId="170" formatCode="+0.00;-0.00;0.00"/>
    <numFmt numFmtId="171" formatCode="+0.0%;-0.0%;0.0%"/>
    <numFmt numFmtId="172" formatCode="0.0000"/>
    <numFmt numFmtId="173" formatCode="0.00000"/>
    <numFmt numFmtId="174" formatCode="@"/>
    <numFmt numFmtId="175" formatCode="#,##0.00 [$€-816]"/>
    <numFmt numFmtId="176" formatCode="[$$-409]#,##0.00"/>
    <numFmt numFmtId="177" formatCode="#,##0.00 [$€-C0A]"/>
    <numFmt numFmtId="178" formatCode="#,##0.00 [$€-40C]"/>
  </numFmts>
  <fonts count="24">
    <font>
      <sz val="10"/>
      <color rgb="FF3A3A46"/>
      <name val="Calibri"/>
    </font>
    <font>
      <b/>
      <sz val="15"/>
      <color rgb="FFFFFFFF"/>
      <name val="Calibri"/>
    </font>
    <font>
      <sz val="10"/>
      <color rgb="FFD5D9F4"/>
      <name val="Calibri"/>
    </font>
    <font>
      <sz val="9"/>
      <color rgb="FFD5D9F4"/>
      <name val="Calibri"/>
    </font>
    <font>
      <u/>
      <sz val="9"/>
      <color rgb="FFFFFFFF"/>
      <name val="Calibri"/>
    </font>
    <font>
      <b/>
      <sz val="10"/>
      <color rgb="FF404181"/>
      <name val="Calibri"/>
    </font>
    <font>
      <sz val="8"/>
      <color rgb="FF9AA0B5"/>
      <name val="Calibri"/>
    </font>
    <font>
      <sz val="10"/>
      <color rgb="FF2E3140"/>
      <name val="Calibri"/>
    </font>
    <font>
      <b/>
      <sz val="11"/>
      <color rgb="FF1F2430"/>
      <name val="Calibri"/>
    </font>
    <font>
      <i/>
      <sz val="9.5"/>
      <color rgb="FF2E3140"/>
      <name val="Calibri"/>
    </font>
    <font>
      <sz val="9"/>
      <color rgb="FF6C7186"/>
      <name val="Calibri"/>
    </font>
    <font>
      <sz val="9.5"/>
      <color rgb="FF2E3140"/>
      <name val="Calibri"/>
    </font>
    <font>
      <sz val="9.5"/>
      <color rgb="FF8A3B3F"/>
      <name val="Calibri"/>
    </font>
    <font>
      <u/>
      <sz val="10"/>
      <color rgb="FF404181"/>
      <name val="Calibri"/>
    </font>
    <font>
      <i/>
      <sz val="11"/>
      <color rgb="FFFFFFFF"/>
      <name val="Calibri"/>
    </font>
    <font>
      <b/>
      <sz val="9"/>
      <color rgb="FF3A4390"/>
      <name val="Calibri"/>
    </font>
    <font>
      <sz val="9.5"/>
      <color rgb="FF6C7186"/>
      <name val="Calibri"/>
    </font>
    <font>
      <sz val="9"/>
      <color rgb="FF9AA0B5"/>
      <name val="Calibri"/>
    </font>
    <font>
      <b/>
      <sz val="9"/>
      <color rgb="FF7A611A"/>
      <name val="Calibri"/>
    </font>
    <font>
      <b/>
      <sz val="9"/>
      <color rgb="FF1E7A45"/>
      <name val="Calibri"/>
    </font>
    <font>
      <b/>
      <sz val="9.5"/>
      <color rgb="FF2E3140"/>
      <name val="Calibri"/>
    </font>
    <font>
      <b/>
      <sz val="20"/>
      <color rgb="FF404181"/>
      <name val="Calibri"/>
    </font>
    <font>
      <b/>
      <sz val="10"/>
      <color rgb="FF1F2430"/>
      <name val="Calibri"/>
    </font>
    <font>
      <b/>
      <sz val="9"/>
      <color rgb="FF2E314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404181"/>
        <bgColor indexed="64"/>
      </patternFill>
    </fill>
    <fill>
      <patternFill patternType="solid">
        <fgColor rgb="FFEEF0FB"/>
        <bgColor indexed="64"/>
      </patternFill>
    </fill>
    <fill>
      <patternFill patternType="solid">
        <fgColor rgb="FFFFF3C6"/>
        <bgColor indexed="64"/>
      </patternFill>
    </fill>
    <fill>
      <patternFill patternType="solid">
        <fgColor rgb="FFF4F5F9"/>
        <bgColor indexed="64"/>
      </patternFill>
    </fill>
    <fill>
      <patternFill patternType="solid">
        <fgColor rgb="FFFBEFEF"/>
        <bgColor indexed="64"/>
      </patternFill>
    </fill>
    <fill>
      <patternFill patternType="solid">
        <fgColor rgb="FFE9EBFD"/>
        <bgColor indexed="64"/>
      </patternFill>
    </fill>
    <fill>
      <patternFill patternType="solid">
        <fgColor rgb="FFFBF3D3"/>
        <bgColor indexed="64"/>
      </patternFill>
    </fill>
    <fill>
      <patternFill patternType="solid">
        <fgColor rgb="FFE4F7EC"/>
        <bgColor indexed="64"/>
      </patternFill>
    </fill>
  </fills>
  <borders count="3">
    <border>
      <left/>
      <right/>
      <top/>
      <bottom/>
      <diagonal/>
    </border>
    <border>
      <left style="thin">
        <color rgb="FFE0CE7A"/>
      </left>
      <right style="thin">
        <color rgb="FFE0CE7A"/>
      </right>
      <top style="thin">
        <color rgb="FFE0CE7A"/>
      </top>
      <bottom style="thin">
        <color rgb="FFE0CE7A"/>
      </bottom>
      <diagonal/>
    </border>
    <border>
      <left/>
      <right/>
      <top/>
      <bottom style="thin">
        <color rgb="FFC3C8E6"/>
      </bottom>
      <diagonal/>
    </border>
  </borders>
  <cellStyleXfs count="1">
    <xf numFmtId="0" fontId="0" fillId="0" borderId="0"/>
  </cellStyleXfs>
  <cellXfs count="59">
    <xf numFmtId="0" fontId="0" fillId="0" borderId="0" xfId="0" applyFont="1" applyFill="1" applyBorder="1" applyNumberFormat="1" applyAlignment="1" applyProtection="1">
      <alignment vertical="center"/>
      <protection locked="1"/>
    </xf>
    <xf numFmtId="0" fontId="0" fillId="2" borderId="0" xfId="0" applyFont="1" applyFill="1" applyBorder="1" applyNumberFormat="1" applyAlignment="1" applyProtection="1">
      <alignment vertical="center"/>
      <protection locked="1"/>
    </xf>
    <xf numFmtId="0" fontId="1" fillId="2" borderId="0" xfId="0" applyFont="1" applyFill="1" applyBorder="1" applyNumberFormat="1" applyAlignment="1" applyProtection="1">
      <alignment vertical="center"/>
      <protection locked="1"/>
    </xf>
    <xf numFmtId="0" fontId="2" fillId="2" borderId="0" xfId="0" applyFont="1" applyFill="1" applyBorder="1" applyNumberFormat="1" applyAlignment="1" applyProtection="1">
      <alignment vertical="top" wrapText="1"/>
      <protection locked="1"/>
    </xf>
    <xf numFmtId="0" fontId="3" fillId="2" borderId="0" xfId="0" applyFont="1" applyFill="1" applyBorder="1" applyNumberFormat="1" applyAlignment="1" applyProtection="1">
      <alignment vertical="center"/>
      <protection locked="1"/>
    </xf>
    <xf numFmtId="0" fontId="4" fillId="2" borderId="0" xfId="0" applyFont="1" applyFill="1" applyBorder="1" applyNumberFormat="1" applyAlignment="1" applyProtection="1">
      <alignment horizontal="right" vertical="center"/>
      <protection locked="1"/>
    </xf>
    <xf numFmtId="0" fontId="5" fillId="0" borderId="2" xfId="0" applyFont="1" applyFill="1" applyBorder="1" applyNumberFormat="1" applyAlignment="1" applyProtection="1">
      <alignment vertical="center"/>
      <protection locked="1"/>
    </xf>
    <xf numFmtId="0" fontId="6" fillId="0" borderId="0" xfId="0" applyFont="1" applyFill="1" applyBorder="1" applyNumberFormat="1" applyAlignment="1" applyProtection="1">
      <alignment vertical="top" wrapText="1"/>
      <protection locked="1"/>
    </xf>
    <xf numFmtId="0" fontId="7" fillId="0" borderId="0" xfId="0" applyFont="1" applyFill="1" applyBorder="1" applyNumberFormat="1" applyAlignment="1" applyProtection="1">
      <alignment vertical="center" wrapText="1"/>
      <protection locked="1"/>
    </xf>
    <xf numFmtId="0" fontId="8" fillId="4" borderId="1" xfId="0" applyFont="1" applyFill="1" applyBorder="1" applyNumberFormat="1" applyAlignment="1" applyProtection="1">
      <alignment horizontal="center" vertical="center"/>
      <protection locked="0"/>
    </xf>
    <xf numFmtId="2" fontId="8" fillId="4" borderId="1" xfId="0" applyFont="1" applyFill="1" applyBorder="1" applyNumberFormat="1" applyAlignment="1" applyProtection="1">
      <alignment horizontal="center" vertical="center"/>
      <protection locked="0"/>
    </xf>
    <xf numFmtId="3" fontId="8" fillId="4" borderId="1" xfId="0" applyFont="1" applyFill="1" applyBorder="1" applyNumberFormat="1" applyAlignment="1" applyProtection="1">
      <alignment horizontal="center" vertical="center"/>
      <protection locked="0"/>
    </xf>
    <xf numFmtId="0" fontId="0" fillId="3" borderId="0" xfId="0" applyFont="1" applyFill="1" applyBorder="1" applyNumberFormat="1" applyAlignment="1" applyProtection="1">
      <alignment vertical="center"/>
      <protection locked="1"/>
    </xf>
    <xf numFmtId="0" fontId="9" fillId="3" borderId="0" xfId="0" applyFont="1" applyFill="1" applyBorder="1" applyNumberFormat="1" applyAlignment="1" applyProtection="1">
      <alignment vertical="top" wrapText="1"/>
      <protection locked="1"/>
    </xf>
    <xf numFmtId="0" fontId="10" fillId="3" borderId="0" xfId="0" applyFont="1" applyFill="1" applyBorder="1" applyNumberFormat="1" applyAlignment="1" applyProtection="1">
      <alignment vertical="center" indent="1"/>
      <protection locked="1"/>
    </xf>
    <xf numFmtId="0" fontId="11" fillId="5" borderId="0" xfId="0" applyFont="1" applyFill="1" applyBorder="1" applyNumberFormat="1" applyAlignment="1" applyProtection="1">
      <alignment vertical="top" wrapText="1"/>
      <protection locked="1"/>
    </xf>
    <xf numFmtId="0" fontId="11" fillId="0" borderId="0" xfId="0" applyFont="1" applyFill="1" applyBorder="1" applyNumberFormat="1" applyAlignment="1" applyProtection="1">
      <alignment vertical="top" wrapText="1"/>
      <protection locked="1"/>
    </xf>
    <xf numFmtId="0" fontId="12" fillId="6" borderId="0" xfId="0" applyFont="1" applyFill="1" applyBorder="1" applyNumberFormat="1" applyAlignment="1" applyProtection="1">
      <alignment vertical="top" wrapText="1"/>
      <protection locked="1"/>
    </xf>
    <xf numFmtId="0" fontId="10" fillId="5" borderId="0" xfId="0" applyFont="1" applyFill="1" applyBorder="1" applyNumberFormat="1" applyAlignment="1" applyProtection="1">
      <alignment vertical="center" indent="1"/>
      <protection locked="1"/>
    </xf>
    <xf numFmtId="0" fontId="13" fillId="0" borderId="0" xfId="0" applyFont="1" applyFill="1" applyBorder="1" applyNumberFormat="1" applyAlignment="1" applyProtection="1">
      <alignment vertical="center"/>
      <protection locked="1"/>
    </xf>
    <xf numFmtId="0" fontId="14" fillId="2" borderId="0" xfId="0" applyFont="1" applyFill="1" applyBorder="1" applyNumberFormat="1" applyAlignment="1" applyProtection="1">
      <alignment vertical="center"/>
      <protection locked="1"/>
    </xf>
    <xf numFmtId="0" fontId="15" fillId="7" borderId="0" xfId="0" applyFont="1" applyFill="1" applyBorder="1" applyNumberFormat="1" applyAlignment="1" applyProtection="1">
      <alignment vertical="center"/>
      <protection locked="1"/>
    </xf>
    <xf numFmtId="0" fontId="0" fillId="7" borderId="0" xfId="0" applyFont="1" applyFill="1" applyBorder="1" applyNumberFormat="1" applyAlignment="1" applyProtection="1">
      <alignment vertical="center"/>
      <protection locked="1"/>
    </xf>
    <xf numFmtId="0" fontId="16" fillId="0" borderId="0" xfId="0" applyFont="1" applyFill="1" applyBorder="1" applyNumberFormat="1" applyAlignment="1" applyProtection="1">
      <alignment vertical="center"/>
      <protection locked="1"/>
    </xf>
    <xf numFmtId="0" fontId="17" fillId="0" borderId="0" xfId="0" applyFont="1" applyFill="1" applyBorder="1" applyNumberFormat="1" applyAlignment="1" applyProtection="1">
      <alignment horizontal="right" vertical="center"/>
      <protection locked="1"/>
    </xf>
    <xf numFmtId="0" fontId="6" fillId="0" borderId="0" xfId="0" applyFont="1" applyFill="1" applyBorder="1" applyNumberFormat="1" applyAlignment="1" applyProtection="1">
      <alignment horizontal="right" vertical="center"/>
      <protection locked="1"/>
    </xf>
    <xf numFmtId="0" fontId="18" fillId="8" borderId="0" xfId="0" applyFont="1" applyFill="1" applyBorder="1" applyNumberFormat="1" applyAlignment="1" applyProtection="1">
      <alignment vertical="center"/>
      <protection locked="1"/>
    </xf>
    <xf numFmtId="0" fontId="0" fillId="8" borderId="0" xfId="0" applyFont="1" applyFill="1" applyBorder="1" applyNumberFormat="1" applyAlignment="1" applyProtection="1">
      <alignment vertical="center"/>
      <protection locked="1"/>
    </xf>
    <xf numFmtId="0" fontId="19" fillId="9" borderId="0" xfId="0" applyFont="1" applyFill="1" applyBorder="1" applyNumberFormat="1" applyAlignment="1" applyProtection="1">
      <alignment vertical="center"/>
      <protection locked="1"/>
    </xf>
    <xf numFmtId="0" fontId="0" fillId="9" borderId="0" xfId="0" applyFont="1" applyFill="1" applyBorder="1" applyNumberFormat="1" applyAlignment="1" applyProtection="1">
      <alignment vertical="center"/>
      <protection locked="1"/>
    </xf>
    <xf numFmtId="0" fontId="20" fillId="0" borderId="0" xfId="0" applyFont="1" applyFill="1" applyBorder="1" applyNumberFormat="1" applyAlignment="1" applyProtection="1">
      <alignment vertical="center"/>
      <protection locked="1"/>
    </xf>
    <xf numFmtId="164" fontId="21" fillId="3" borderId="0" xfId="0" applyFont="1" applyFill="1" applyBorder="1" applyNumberFormat="1" applyAlignment="1" applyProtection="1">
      <alignment horizontal="center" vertical="center"/>
      <protection locked="1"/>
    </xf>
    <xf numFmtId="165" fontId="22" fillId="3" borderId="0" xfId="0" applyFont="1" applyFill="1" applyBorder="1" applyNumberFormat="1" applyAlignment="1" applyProtection="1">
      <alignment horizontal="right" vertical="center"/>
      <protection locked="1"/>
    </xf>
    <xf numFmtId="3" fontId="22" fillId="3" borderId="0" xfId="0" applyFont="1" applyFill="1" applyBorder="1" applyNumberFormat="1" applyAlignment="1" applyProtection="1">
      <alignment horizontal="right" vertical="center"/>
      <protection locked="1"/>
    </xf>
    <xf numFmtId="165" fontId="21" fillId="3" borderId="0" xfId="0" applyFont="1" applyFill="1" applyBorder="1" applyNumberFormat="1" applyAlignment="1" applyProtection="1">
      <alignment horizontal="center" vertical="center"/>
      <protection locked="1"/>
    </xf>
    <xf numFmtId="166" fontId="21" fillId="3" borderId="0" xfId="0" applyFont="1" applyFill="1" applyBorder="1" applyNumberFormat="1" applyAlignment="1" applyProtection="1">
      <alignment horizontal="center" vertical="center"/>
      <protection locked="1"/>
    </xf>
    <xf numFmtId="9" fontId="22" fillId="3" borderId="0" xfId="0" applyFont="1" applyFill="1" applyBorder="1" applyNumberFormat="1" applyAlignment="1" applyProtection="1">
      <alignment horizontal="right" vertical="center"/>
      <protection locked="1"/>
    </xf>
    <xf numFmtId="164" fontId="22" fillId="3" borderId="0" xfId="0" applyFont="1" applyFill="1" applyBorder="1" applyNumberFormat="1" applyAlignment="1" applyProtection="1">
      <alignment horizontal="right" vertical="center"/>
      <protection locked="1"/>
    </xf>
    <xf numFmtId="166" fontId="22" fillId="3" borderId="0" xfId="0" applyFont="1" applyFill="1" applyBorder="1" applyNumberFormat="1" applyAlignment="1" applyProtection="1">
      <alignment horizontal="right" vertical="center"/>
      <protection locked="1"/>
    </xf>
    <xf numFmtId="167" fontId="23" fillId="5" borderId="0" xfId="0" applyFont="1" applyFill="1" applyBorder="1" applyNumberFormat="1" applyAlignment="1" applyProtection="1">
      <alignment horizontal="right" vertical="center"/>
      <protection locked="1"/>
    </xf>
    <xf numFmtId="0" fontId="0" fillId="5" borderId="0" xfId="0" applyFont="1" applyFill="1" applyBorder="1" applyNumberFormat="1" applyAlignment="1" applyProtection="1">
      <alignment vertical="center"/>
      <protection locked="1"/>
    </xf>
    <xf numFmtId="168" fontId="23" fillId="5" borderId="0" xfId="0" applyFont="1" applyFill="1" applyBorder="1" applyNumberFormat="1" applyAlignment="1" applyProtection="1">
      <alignment horizontal="right" vertical="center"/>
      <protection locked="1"/>
    </xf>
    <xf numFmtId="169" fontId="22" fillId="3" borderId="0" xfId="0" applyFont="1" applyFill="1" applyBorder="1" applyNumberFormat="1" applyAlignment="1" applyProtection="1">
      <alignment horizontal="right" vertical="center"/>
      <protection locked="1"/>
    </xf>
    <xf numFmtId="0" fontId="21" fillId="3" borderId="0" xfId="0" applyFont="1" applyFill="1" applyBorder="1" applyNumberFormat="1" applyAlignment="1" applyProtection="1">
      <alignment horizontal="center" vertical="center"/>
      <protection locked="1"/>
    </xf>
    <xf numFmtId="10" fontId="22" fillId="3" borderId="0" xfId="0" applyFont="1" applyFill="1" applyBorder="1" applyNumberFormat="1" applyAlignment="1" applyProtection="1">
      <alignment horizontal="right" vertical="center"/>
      <protection locked="1"/>
    </xf>
    <xf numFmtId="170" fontId="22" fillId="3" borderId="0" xfId="0" applyFont="1" applyFill="1" applyBorder="1" applyNumberFormat="1" applyAlignment="1" applyProtection="1">
      <alignment horizontal="right" vertical="center"/>
      <protection locked="1"/>
    </xf>
    <xf numFmtId="171" fontId="22" fillId="3" borderId="0" xfId="0" applyFont="1" applyFill="1" applyBorder="1" applyNumberFormat="1" applyAlignment="1" applyProtection="1">
      <alignment horizontal="right" vertical="center"/>
      <protection locked="1"/>
    </xf>
    <xf numFmtId="172" fontId="22" fillId="3" borderId="0" xfId="0" applyFont="1" applyFill="1" applyBorder="1" applyNumberFormat="1" applyAlignment="1" applyProtection="1">
      <alignment horizontal="right" vertical="center"/>
      <protection locked="1"/>
    </xf>
    <xf numFmtId="167" fontId="22" fillId="3" borderId="0" xfId="0" applyFont="1" applyFill="1" applyBorder="1" applyNumberFormat="1" applyAlignment="1" applyProtection="1">
      <alignment horizontal="right" vertical="center"/>
      <protection locked="1"/>
    </xf>
    <xf numFmtId="168" fontId="22" fillId="3" borderId="0" xfId="0" applyFont="1" applyFill="1" applyBorder="1" applyNumberFormat="1" applyAlignment="1" applyProtection="1">
      <alignment horizontal="right" vertical="center"/>
      <protection locked="1"/>
    </xf>
    <xf numFmtId="172" fontId="23" fillId="5" borderId="0" xfId="0" applyFont="1" applyFill="1" applyBorder="1" applyNumberFormat="1" applyAlignment="1" applyProtection="1">
      <alignment horizontal="right" vertical="center"/>
      <protection locked="1"/>
    </xf>
    <xf numFmtId="173" fontId="23" fillId="5" borderId="0" xfId="0" applyFont="1" applyFill="1" applyBorder="1" applyNumberFormat="1" applyAlignment="1" applyProtection="1">
      <alignment horizontal="right" vertical="center"/>
      <protection locked="1"/>
    </xf>
    <xf numFmtId="164" fontId="23" fillId="5" borderId="0" xfId="0" applyFont="1" applyFill="1" applyBorder="1" applyNumberFormat="1" applyAlignment="1" applyProtection="1">
      <alignment horizontal="right" vertical="center"/>
      <protection locked="1"/>
    </xf>
    <xf numFmtId="172" fontId="21" fillId="3" borderId="0" xfId="0" applyFont="1" applyFill="1" applyBorder="1" applyNumberFormat="1" applyAlignment="1" applyProtection="1">
      <alignment horizontal="center" vertical="center"/>
      <protection locked="1"/>
    </xf>
    <xf numFmtId="174" fontId="22" fillId="3" borderId="0" xfId="0" applyFont="1" applyFill="1" applyBorder="1" applyNumberFormat="1" applyAlignment="1" applyProtection="1">
      <alignment horizontal="right" vertical="center"/>
      <protection locked="1"/>
    </xf>
    <xf numFmtId="175" fontId="22" fillId="3" borderId="0" xfId="0" applyFont="1" applyFill="1" applyBorder="1" applyNumberFormat="1" applyAlignment="1" applyProtection="1">
      <alignment horizontal="right" vertical="center"/>
      <protection locked="1"/>
    </xf>
    <xf numFmtId="176" fontId="22" fillId="3" borderId="0" xfId="0" applyFont="1" applyFill="1" applyBorder="1" applyNumberFormat="1" applyAlignment="1" applyProtection="1">
      <alignment horizontal="right" vertical="center"/>
      <protection locked="1"/>
    </xf>
    <xf numFmtId="177" fontId="22" fillId="3" borderId="0" xfId="0" applyFont="1" applyFill="1" applyBorder="1" applyNumberFormat="1" applyAlignment="1" applyProtection="1">
      <alignment horizontal="right" vertical="center"/>
      <protection locked="1"/>
    </xf>
    <xf numFmtId="178" fontId="22" fillId="3" borderId="0" xfId="0" applyFont="1" applyFill="1" applyBorder="1" applyNumberFormat="1" applyAlignment="1" applyProtection="1">
      <alignment horizontal="right" vertical="center"/>
      <protection locked="1"/>
    </xf>
  </cellXfs>
  <cellStyles count="1">
    <cellStyle name="Normal" xfId="0" builtinId="0"/>
  </cellStyles>
  <dxfs count="2">
    <dxf>
      <font>
        <color rgb="FF1E9E52"/>
      </font>
    </dxf>
    <dxf>
      <font>
        <color rgb="FFC0392B"/>
      </font>
    </dxf>
  </dxfs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styles" Target="style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fr" TargetMode="External"/><Relationship Id="rId2" Type="http://schemas.openxmlformats.org/officeDocument/2006/relationships/hyperlink" Target="https://npslab.cc/fr/outils/createur-de-questionnaire" TargetMode="External"/><Relationship Id="rId3" Type="http://schemas.openxmlformats.org/officeDocument/2006/relationships/hyperlink" Target="https://npslab.cc/fr/outils" TargetMode="External"/><Relationship Id="rId4" Type="http://schemas.openxmlformats.org/officeDocument/2006/relationships/hyperlink" Target="https://npslab.cc/fr" TargetMode="Externa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fr/outils/calculateur-nps" TargetMode="External"/><Relationship Id="rId2" Type="http://schemas.openxmlformats.org/officeDocument/2006/relationships/hyperlink" Target="https://npslab.cc/fr" TargetMode="Externa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fr/outils/calculateur-csat" TargetMode="External"/><Relationship Id="rId2" Type="http://schemas.openxmlformats.org/officeDocument/2006/relationships/hyperlink" Target="https://npslab.cc/fr" TargetMode="Externa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fr/outils/taille-echantillon" TargetMode="External"/><Relationship Id="rId2" Type="http://schemas.openxmlformats.org/officeDocument/2006/relationships/hyperlink" Target="https://npslab.cc/fr" TargetMode="Externa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fr/outils/marge-erreur" TargetMode="External"/><Relationship Id="rId2" Type="http://schemas.openxmlformats.org/officeDocument/2006/relationships/hyperlink" Target="https://npslab.cc/fr" TargetMode="Externa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fr/outils/planificateur-collecte" TargetMode="External"/><Relationship Id="rId2" Type="http://schemas.openxmlformats.org/officeDocument/2006/relationships/hyperlink" Target="https://npslab.cc/fr" TargetMode="Externa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fr/outils/significativite-test-ab" TargetMode="External"/><Relationship Id="rId2" Type="http://schemas.openxmlformats.org/officeDocument/2006/relationships/hyperlink" Target="https://npslab.cc/fr" TargetMode="Externa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fr/outils/calculateur-valeur-p" TargetMode="External"/><Relationship Id="rId2" Type="http://schemas.openxmlformats.org/officeDocument/2006/relationships/hyperlink" Target="https://npslab.cc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404181"/>
  </sheetPr>
  <sheetViews>
    <sheetView showGridLines="0" workbookViewId="0"/>
  </sheetViews>
  <sheetFormatPr defaultRowHeight="15.5"/>
  <cols>
    <col min="1" max="1" width="2.5" customWidth="1"/>
    <col min="2" max="2" width="32" customWidth="1"/>
    <col min="3" max="3" width="56" customWidth="1"/>
    <col min="4" max="4" width="10" customWidth="1"/>
    <col min="5" max="5" width="16" customWidth="1"/>
    <col min="6" max="6" width="2.5" customWidth="1"/>
  </cols>
  <sheetData>
    <row r="1" ht="30" customHeight="1">
      <c r="A1" s="1"/>
      <c r="B1" s="2" t="inlineStr">
        <is>
          <r>
            <rPr>
              <b/>
              <sz val="16"/>
              <color rgb="FFFFFFFF"/>
              <rFont val="Calibri"/>
            </rPr>
            <t xml:space="preserve">NPS</t>
          </r>
          <r>
            <rPr>
              <b/>
              <sz val="16"/>
              <color rgb="FF9FDF7C"/>
              <rFont val="Calibri"/>
            </rPr>
            <t xml:space="preserve">Lab</t>
          </r>
          <r>
            <rPr>
              <sz val="12"/>
              <color rgb="FFFFFFFF"/>
              <rFont val="Calibri"/>
            </rPr>
            <t xml:space="preserve">   Calculateurs d’enquête et de statistique</t>
          </r>
        </is>
      </c>
      <c r="C1" s="1"/>
      <c r="D1" s="1"/>
      <c r="E1" s="5" t="inlineStr">
        <is>
          <t xml:space="preserve">npslab.cc ↗</t>
        </is>
      </c>
      <c r="F1" s="1"/>
    </row>
    <row r="2" ht="20" customHeight="1">
      <c r="A2" s="1"/>
      <c r="B2" s="20" t="inlineStr">
        <is>
          <t xml:space="preserve">Calculez. Comprenez. Décidez en confiance.</t>
        </is>
      </c>
      <c r="C2" s="1"/>
      <c r="D2" s="1"/>
      <c r="E2" s="1"/>
      <c r="F2" s="1"/>
    </row>
    <row r="3" ht="18" customHeight="1">
      <c r="A3" s="1"/>
      <c r="B3" s="3" t="inlineStr">
        <is>
          <t xml:space="preserve">Outils gratuits NPSLab pour transformer les réponses d’enquête en prochaines étapes. Partagez ce fichier librement.</t>
        </is>
      </c>
      <c r="C3" s="1"/>
      <c r="D3" s="1"/>
      <c r="E3" s="1"/>
      <c r="F3" s="1"/>
    </row>
    <row r="4" ht="8" customHeight="1"/>
    <row r="5">
      <c r="B5" s="6" t="inlineStr">
        <is>
          <t xml:space="preserve">MODE D’EMPLOI</t>
        </is>
      </c>
      <c r="C5" s="6"/>
    </row>
    <row r="6">
      <c r="B6" s="16" t="inlineStr">
        <is>
          <t xml:space="preserve">1.  Parcourez les onglets colorés ci-dessous ou cliquez sur un outil de cette liste.</t>
        </is>
      </c>
    </row>
    <row r="7">
      <c r="B7" s="16" t="inlineStr">
        <is>
          <t xml:space="preserve">2.  Dans chaque calculateur, modifiez uniquement les cellules jaunes — un exemple est déjà rempli.</t>
        </is>
      </c>
    </row>
    <row r="8">
      <c r="B8" s="16" t="inlineStr">
        <is>
          <t xml:space="preserve">3.  Le résultat et son interprétation se mettent à jour automatiquement, sans macros.</t>
        </is>
      </c>
    </row>
    <row r="9">
      <c r="B9" s="7" t="inlineStr">
        <is>
          <t xml:space="preserve">Les autres cellules sont protégées (sans mot de passe) contre les modifications accidentelles. Pour déverrouiller : Révision ▸ Ôter la protection de la feuille.</t>
        </is>
      </c>
    </row>
    <row r="11">
      <c r="B11" s="6" t="inlineStr">
        <is>
          <t xml:space="preserve">TOUS LES OUTILS</t>
        </is>
      </c>
      <c r="C11" s="6"/>
      <c r="D11" s="6"/>
      <c r="E11" s="6"/>
    </row>
    <row r="12" ht="18" customHeight="1">
      <c r="B12" s="21" t="inlineStr">
        <is>
          <t xml:space="preserve">MESURER L’EXPÉRIENCE</t>
        </is>
      </c>
      <c r="C12" s="22"/>
      <c r="D12" s="22"/>
      <c r="E12" s="22"/>
    </row>
    <row r="13" ht="18" customHeight="1">
      <c r="B13" s="19" t="inlineStr">
        <is>
          <t xml:space="preserve">Calculateur NPS</t>
        </is>
      </c>
      <c r="C13" s="23" t="inlineStr">
        <is>
          <t xml:space="preserve">L’équilibre entre promoteurs et détracteurs à partir de vos comptages.</t>
        </is>
      </c>
      <c r="D13" s="24" t="inlineStr">
        <is>
          <t xml:space="preserve">≈ 1 min</t>
        </is>
      </c>
      <c r="E13" s="25" t="inlineStr">
        <is>
          <t xml:space="preserve">onglet NPS</t>
        </is>
      </c>
    </row>
    <row r="14" ht="18" customHeight="1">
      <c r="B14" s="19" t="inlineStr">
        <is>
          <t xml:space="preserve">Calculateur CSAT</t>
        </is>
      </c>
      <c r="C14" s="23" t="inlineStr">
        <is>
          <t xml:space="preserve">La part de clients satisfaits lors d’une interaction.</t>
        </is>
      </c>
      <c r="D14" s="24" t="inlineStr">
        <is>
          <t xml:space="preserve">≈ 1 min</t>
        </is>
      </c>
      <c r="E14" s="25" t="inlineStr">
        <is>
          <t xml:space="preserve">onglet CSAT</t>
        </is>
      </c>
    </row>
    <row r="15" ht="18" customHeight="1">
      <c r="B15" s="26" t="inlineStr">
        <is>
          <t xml:space="preserve">PLANIFIER UNE ÉTUDE</t>
        </is>
      </c>
      <c r="C15" s="27"/>
      <c r="D15" s="27"/>
      <c r="E15" s="27"/>
    </row>
    <row r="16" ht="18" customHeight="1">
      <c r="B16" s="19" t="inlineStr">
        <is>
          <t xml:space="preserve">Calculateur de taille d’échantillon</t>
        </is>
      </c>
      <c r="C16" s="23" t="inlineStr">
        <is>
          <t xml:space="preserve">Combien de réponses recueillir pour la précision voulue.</t>
        </is>
      </c>
      <c r="D16" s="24" t="inlineStr">
        <is>
          <t xml:space="preserve">≈ 2 min</t>
        </is>
      </c>
      <c r="E16" s="25" t="inlineStr">
        <is>
          <t xml:space="preserve">onglet Échantillon</t>
        </is>
      </c>
    </row>
    <row r="17" ht="18" customHeight="1">
      <c r="B17" s="19" t="inlineStr">
        <is>
          <t xml:space="preserve">Calculateur de marge d’erreur</t>
        </is>
      </c>
      <c r="C17" s="23" t="inlineStr">
        <is>
          <t xml:space="preserve">De combien le résultat d’un échantillon peut varier.</t>
        </is>
      </c>
      <c r="D17" s="24" t="inlineStr">
        <is>
          <t xml:space="preserve">≈ 2 min</t>
        </is>
      </c>
      <c r="E17" s="25" t="inlineStr">
        <is>
          <t xml:space="preserve">onglet Marge d’erreur</t>
        </is>
      </c>
    </row>
    <row r="18" ht="18" customHeight="1">
      <c r="B18" s="19" t="inlineStr">
        <is>
          <t xml:space="preserve">Planificateur de collecte</t>
        </is>
      </c>
      <c r="C18" s="23" t="inlineStr">
        <is>
          <t xml:space="preserve">Invitations, rythme quotidien et coût pour atteindre l’objectif.</t>
        </is>
      </c>
      <c r="D18" s="24" t="inlineStr">
        <is>
          <t xml:space="preserve">≈ 3 min</t>
        </is>
      </c>
      <c r="E18" s="25" t="inlineStr">
        <is>
          <t xml:space="preserve">onglet Plan de collecte</t>
        </is>
      </c>
    </row>
    <row r="19" ht="18" customHeight="1">
      <c r="B19" s="28" t="inlineStr">
        <is>
          <t xml:space="preserve">VALIDER DES DÉCISIONS</t>
        </is>
      </c>
      <c r="C19" s="29"/>
      <c r="D19" s="29"/>
      <c r="E19" s="29"/>
    </row>
    <row r="20" ht="18" customHeight="1">
      <c r="B20" s="19" t="inlineStr">
        <is>
          <t xml:space="preserve">Calculateur de significativité A/B</t>
        </is>
      </c>
      <c r="C20" s="23" t="inlineStr">
        <is>
          <t xml:space="preserve">Si l’écart entre A et B est statistiquement significatif.</t>
        </is>
      </c>
      <c r="D20" s="24" t="inlineStr">
        <is>
          <t xml:space="preserve">≈ 3 min</t>
        </is>
      </c>
      <c r="E20" s="25" t="inlineStr">
        <is>
          <t xml:space="preserve">onglet Test A-B</t>
        </is>
      </c>
    </row>
    <row r="21" ht="18" customHeight="1">
      <c r="B21" s="19" t="inlineStr">
        <is>
          <t xml:space="preserve">Calculateur de valeur p à partir du score Z</t>
        </is>
      </c>
      <c r="C21" s="23" t="inlineStr">
        <is>
          <t xml:space="preserve">Convertit un score Z en valeur p et conclut par rapport à alpha.</t>
        </is>
      </c>
      <c r="D21" s="24" t="inlineStr">
        <is>
          <t xml:space="preserve">≈ 2 min</t>
        </is>
      </c>
      <c r="E21" s="25" t="inlineStr">
        <is>
          <t xml:space="preserve">onglet Valeur p</t>
        </is>
      </c>
    </row>
    <row r="23">
      <c r="B23" s="30" t="inlineStr">
        <is>
          <t xml:space="preserve">Aussi sur le site :</t>
        </is>
      </c>
      <c r="C23" s="23" t="inlineStr">
        <is>
          <t xml:space="preserve">Créateur guidé d’enquête — créez un questionnaire prêt à l’emploi (impossible dans un tableur).</t>
        </is>
      </c>
    </row>
    <row r="24">
      <c r="B24" s="30" t="inlineStr">
        <is>
          <t xml:space="preserve">Version en ligne :</t>
        </is>
      </c>
      <c r="C24" s="19" t="inlineStr">
        <is>
          <t xml:space="preserve">npslab.cc/fr/outils — les mêmes calculateurs avec exemples, guides et graphiques.</t>
        </is>
      </c>
    </row>
    <row r="26">
      <c r="B26" s="7" t="inlineStr">
        <is>
          <t xml:space="preserve">© NPSLab — plateforme d’enquêtes NPS, CSAT et satisfaction · npslab.cc · Les calculs se font dans votre feuille ; aucune donnée n’est envoyée.</t>
        </is>
      </c>
    </row>
  </sheetData>
  <sheetProtection sheet="1" objects="1" scenarios="1"/>
  <mergeCells count="10">
    <mergeCell ref="B1:D1"/>
    <mergeCell ref="B2:E2"/>
    <mergeCell ref="B3:E3"/>
    <mergeCell ref="B6:E6"/>
    <mergeCell ref="B7:E7"/>
    <mergeCell ref="B8:E8"/>
    <mergeCell ref="B9:E9"/>
    <mergeCell ref="C23:E23"/>
    <mergeCell ref="C24:E24"/>
    <mergeCell ref="B26:E26"/>
  </mergeCells>
  <hyperlinks>
    <hyperlink ref="E1" r:id="rId1" tooltip="https://npslab.cc/fr"/>
    <hyperlink ref="B13" location="'NPS'!A1"/>
    <hyperlink ref="B14" location="'CSAT'!A1"/>
    <hyperlink ref="B16" location="'Échantillon'!A1"/>
    <hyperlink ref="B17" location="'Marge d’erreur'!A1"/>
    <hyperlink ref="B18" location="'Plan de collecte'!A1"/>
    <hyperlink ref="B20" location="'Test A-B'!A1"/>
    <hyperlink ref="B21" location="'Valeur p'!A1"/>
    <hyperlink ref="C23" r:id="rId2" tooltip="https://npslab.cc/fr/outils/createur-de-questionnaire"/>
    <hyperlink ref="C24" r:id="rId3" tooltip="https://npslab.cc/fr/outils"/>
    <hyperlink ref="B26" r:id="rId4" tooltip="https://npslab.cc/f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5965F3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Calculateur NPS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Indiquez le nombre de réponses dans chaque groupe et observez l’équilibre entre promoteurs et détracteurs.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Mesurer l’expérience · ≈ 1 min · Gratuit, par NPSLab</t>
        </is>
      </c>
      <c r="C3" s="1"/>
      <c r="D3" s="1"/>
      <c r="E3" s="1"/>
      <c r="F3" s="5" t="inlineStr">
        <is>
          <t xml:space="preserve">← Menu</t>
        </is>
      </c>
      <c r="G3" s="1"/>
    </row>
    <row r="4" ht="8" customHeight="1"/>
    <row r="5">
      <c r="B5" s="6" t="inlineStr">
        <is>
          <t xml:space="preserve">VOS DONNÉES</t>
        </is>
      </c>
      <c r="C5" s="6"/>
      <c r="E5" s="6" t="inlineStr">
        <is>
          <t xml:space="preserve">VOTRE RÉSULTAT</t>
        </is>
      </c>
      <c r="F5" s="6"/>
    </row>
    <row r="6">
      <c r="B6" s="7" t="inlineStr">
        <is>
          <t xml:space="preserve">Modifiez uniquement les cellules jaunes.</t>
        </is>
      </c>
      <c r="E6" s="31">
        <f>IFERROR(IF((C7+C9+C11)=0,"—",(C7-C11)/(C7+C9+C11)*100),"—")</f>
        <v>26.666666666666668</v>
      </c>
      <c r="F6" s="12"/>
    </row>
    <row r="7" ht="20" customHeight="1">
      <c r="B7" s="8" t="inlineStr">
        <is>
          <t xml:space="preserve">Promoteurs</t>
        </is>
      </c>
      <c r="C7" s="9">
        <v>80.0</v>
      </c>
      <c r="E7" s="12"/>
      <c r="F7" s="12"/>
    </row>
    <row r="8" ht="19" customHeight="1">
      <c r="B8" s="7" t="inlineStr">
        <is>
          <t xml:space="preserve">Notes 9 et 10</t>
        </is>
      </c>
      <c r="E8" s="13" t="str">
        <f>IFERROR(IF((C7+C9+C11)=0,"Saisissez les réponses de chaque groupe pour voir le NPS.",IF((C7-C11)/(C7+C9+C11)*100&gt;0,"Cet échantillon compte plus de promoteurs que de détracteurs.",IF((C7-C11)/(C7+C9+C11)*100&lt;0,"Cet échantillon compte plus de détracteurs que de promoteurs.","Promoteurs et détracteurs sont équilibrés dans cet échantillon."))),"Vérifiez les valeurs saisies pour continuer.")</f>
        <v>Cet échantillon compte plus de promoteurs que de détracteurs.</v>
      </c>
      <c r="F8" s="12"/>
    </row>
    <row r="9" ht="19" customHeight="1">
      <c r="B9" s="8" t="inlineStr">
        <is>
          <t xml:space="preserve">Passifs</t>
        </is>
      </c>
      <c r="C9" s="9">
        <v>30.0</v>
      </c>
      <c r="E9" s="12"/>
      <c r="F9" s="12"/>
    </row>
    <row r="10" ht="12" customHeight="1">
      <c r="B10" s="7" t="inlineStr">
        <is>
          <t xml:space="preserve">Notes 7 et 8</t>
        </is>
      </c>
      <c r="E10" s="14" t="inlineStr">
        <is>
          <t xml:space="preserve">Promoteurs</t>
        </is>
      </c>
      <c r="F10" s="32">
        <f>IFERROR(IF((C7+C9+C11)=0,"",C7/(C7+C9+C11)),"—")</f>
        <v>0.5333333333333333</v>
      </c>
    </row>
    <row r="11" ht="20" customHeight="1">
      <c r="B11" s="8" t="inlineStr">
        <is>
          <t xml:space="preserve">Détracteurs</t>
        </is>
      </c>
      <c r="C11" s="9">
        <v>40.0</v>
      </c>
      <c r="E11" s="14" t="inlineStr">
        <is>
          <t xml:space="preserve">Passifs</t>
        </is>
      </c>
      <c r="F11" s="32">
        <f>IFERROR(IF((C7+C9+C11)=0,"",C9/(C7+C9+C11)),"—")</f>
        <v>0.2</v>
      </c>
    </row>
    <row r="12" ht="12" customHeight="1">
      <c r="B12" s="7" t="inlineStr">
        <is>
          <t xml:space="preserve">Notes de 0 à 6</t>
        </is>
      </c>
      <c r="E12" s="14" t="inlineStr">
        <is>
          <t xml:space="preserve">Détracteurs</t>
        </is>
      </c>
      <c r="F12" s="32">
        <f>IFERROR(IF((C7+C9+C11)=0,"",C11/(C7+C9+C11)),"—")</f>
        <v>0.26666666666666666</v>
      </c>
    </row>
    <row r="13">
      <c r="E13" s="14" t="inlineStr">
        <is>
          <t xml:space="preserve">Total des réponses</t>
        </is>
      </c>
      <c r="F13" s="33">
        <f>IFERROR((C7+C9+C11),"—")</f>
        <v>150.0</v>
      </c>
    </row>
    <row r="18">
      <c r="B18" s="6" t="inlineStr">
        <is>
          <t xml:space="preserve">COMMENT CE RÉSULTAT EST OBTENU</t>
        </is>
      </c>
      <c r="C18" s="6"/>
      <c r="D18" s="6"/>
      <c r="E18" s="6"/>
      <c r="F18" s="6"/>
    </row>
    <row r="19" ht="18" customHeight="1">
      <c r="B19" s="15" t="inlineStr">
        <is>
          <t xml:space="preserve">NPS = pourcentage de promoteurs − pourcentage de détracteurs. Toutes les réponses valides sont incluses. Le score va de −100 à +100 et n’est pas un pourcentage.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COMPRENDRE EN QUELQUES MINUTES</t>
        </is>
      </c>
      <c r="C22" s="6"/>
      <c r="D22" s="6"/>
      <c r="E22" s="6"/>
      <c r="F22" s="6"/>
    </row>
    <row r="23" ht="24" customHeight="1">
      <c r="B23" s="16" t="inlineStr">
        <is>
          <t xml:space="preserve">•  Les notes 9 et 10 forment le groupe des promoteurs.</t>
        </is>
      </c>
    </row>
    <row r="24" ht="24" customHeight="1">
      <c r="B24" s="16" t="inlineStr">
        <is>
          <t xml:space="preserve">•  Les notes 7 et 8 sont neutres dans la formule, mais restent importantes.</t>
        </is>
      </c>
    </row>
    <row r="25" ht="24" customHeight="1">
      <c r="B25" s="16" t="inlineStr">
        <is>
          <t xml:space="preserve">•  Les notes de 0 à 6 forment le groupe des détracteurs.</t>
        </is>
      </c>
    </row>
    <row r="27">
      <c r="B27" s="6" t="inlineStr">
        <is>
          <t xml:space="preserve">CE QUE CE CALCUL NE MONTRE PAS</t>
        </is>
      </c>
      <c r="C27" s="6"/>
      <c r="D27" s="6"/>
      <c r="E27" s="6"/>
      <c r="F27" s="6"/>
    </row>
    <row r="28" ht="18" customHeight="1">
      <c r="B28" s="17" t="inlineStr">
        <is>
          <t xml:space="preserve">Un score isolé n’explique pas la cause et ne définit pas à lui seul une bonne performance. Comparez les périodes et lisez les commentaires.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PROCHAINE ÉTAPE</t>
        </is>
      </c>
      <c r="C31" s="6"/>
      <c r="D31" s="6"/>
      <c r="E31" s="6"/>
      <c r="F31" s="6"/>
    </row>
    <row r="32" ht="18" customHeight="1">
      <c r="B32" s="16" t="inlineStr">
        <is>
          <t xml:space="preserve">Créez une enquête NPS et suivez l’évolution de l’indicateur dans le temps.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Ouvrir ce calculateur sur le site (exemples et contexte)</t>
        </is>
      </c>
    </row>
    <row r="36">
      <c r="B36" s="7" t="inlineStr">
        <is>
          <t xml:space="preserve">NPSLab — enquêtes NPS, CSAT et satisfaction · npslab.cc  |  Formules protégées sans mot de passe (Révision ▸ Ôter la protection de la feuille pour modifier).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conditionalFormatting sqref="F10">
    <cfRule type="dataBar" priority="3">
      <dataBar>
        <cfvo type="num" val="0"/>
        <cfvo type="num" val="1"/>
        <color rgb="FF27D064"/>
      </dataBar>
    </cfRule>
  </conditionalFormatting>
  <conditionalFormatting sqref="F11">
    <cfRule type="dataBar" priority="4">
      <dataBar>
        <cfvo type="num" val="0"/>
        <cfvo type="num" val="1"/>
        <color rgb="FFF6C516"/>
      </dataBar>
    </cfRule>
  </conditionalFormatting>
  <conditionalFormatting sqref="F12">
    <cfRule type="dataBar" priority="5">
      <dataBar>
        <cfvo type="num" val="0"/>
        <cfvo type="num" val="1"/>
        <color rgb="FFFF4D4F"/>
      </dataBar>
    </cfRule>
  </conditionalFormatting>
  <conditionalFormatting sqref="E6:F7">
    <cfRule type="expression" dxfId="0" priority="1">
      <formula>AND(ISNUMBER($E$6),$E$6&gt;0)</formula>
    </cfRule>
  </conditionalFormatting>
  <conditionalFormatting sqref="E6:F7">
    <cfRule type="expression" dxfId="1" priority="2">
      <formula>AND(ISNUMBER($E$6),$E$6&lt;0)</formula>
    </cfRule>
  </conditionalFormatting>
  <dataValidations count="3">
    <dataValidation type="whole" operator="greaterThanOrEqual" allowBlank="1" showInputMessage="1" showErrorMessage="1" error="Vérifiez les valeurs saisies pour continuer." sqref="C7">
      <formula1>0</formula1>
    </dataValidation>
    <dataValidation type="whole" operator="greaterThanOrEqual" allowBlank="1" showInputMessage="1" showErrorMessage="1" error="Vérifiez les valeurs saisies pour continuer." sqref="C9">
      <formula1>0</formula1>
    </dataValidation>
    <dataValidation type="whole" operator="greaterThanOrEqual" allowBlank="1" showInputMessage="1" showErrorMessage="1" error="Vérifiez les valeurs saisies pour continuer." sqref="C11">
      <formula1>0</formula1>
    </dataValidation>
  </dataValidations>
  <hyperlinks>
    <hyperlink ref="F3" location="'Menu'!A1"/>
    <hyperlink ref="B34" r:id="rId1" tooltip="https://npslab.cc/fr/outils/calculateur-nps"/>
    <hyperlink ref="B36" r:id="rId2" tooltip="https://npslab.cc/fr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5965F3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Calculateur CSAT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Indiquez le nombre de réponses considérées comme satisfaites et le total de réponses valides.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Mesurer l’expérience · ≈ 1 min · Gratuit, par NPSLab</t>
        </is>
      </c>
      <c r="C3" s="1"/>
      <c r="D3" s="1"/>
      <c r="E3" s="1"/>
      <c r="F3" s="5" t="inlineStr">
        <is>
          <t xml:space="preserve">← Menu</t>
        </is>
      </c>
      <c r="G3" s="1"/>
    </row>
    <row r="4" ht="8" customHeight="1"/>
    <row r="5">
      <c r="B5" s="6" t="inlineStr">
        <is>
          <t xml:space="preserve">VOS DONNÉES</t>
        </is>
      </c>
      <c r="C5" s="6"/>
      <c r="E5" s="6" t="inlineStr">
        <is>
          <t xml:space="preserve">VOTRE RÉSULTAT</t>
        </is>
      </c>
      <c r="F5" s="6"/>
    </row>
    <row r="6">
      <c r="B6" s="7" t="inlineStr">
        <is>
          <t xml:space="preserve">Modifiez uniquement les cellules jaunes.</t>
        </is>
      </c>
      <c r="E6" s="34">
        <f>IFERROR(IF(OR(C9&lt;=0,C7&gt;C9),"—",C7/C9),"—")</f>
        <v>0.7</v>
      </c>
      <c r="F6" s="12"/>
    </row>
    <row r="7" ht="20" customHeight="1">
      <c r="B7" s="8" t="inlineStr">
        <is>
          <t xml:space="preserve">Réponses satisfaites</t>
        </is>
      </c>
      <c r="C7" s="9">
        <v>84.0</v>
      </c>
      <c r="E7" s="12"/>
      <c r="F7" s="12"/>
    </row>
    <row r="8" ht="19" customHeight="1">
      <c r="B8" s="7" t="inlineStr">
        <is>
          <t xml:space="preserve">Les options définies comme positives (ex. : notes 4 et 5 sur une échelle de 1 à 5)</t>
        </is>
      </c>
      <c r="E8" s="13" t="str">
        <f>IFERROR(IF(C9&lt;=0,"Saisissez le total des réponses valides.",IF(C7&gt;C9,"Vérifiez : les réponses satisfaites ne peuvent pas dépasser le total.","C’est la part des réponses que vous avez classées comme satisfaites.")),"Vérifiez les valeurs saisies pour continuer.")</f>
        <v>C’est la part des réponses que vous avez classées comme satisfaites.</v>
      </c>
      <c r="F8" s="12"/>
    </row>
    <row r="9" ht="19" customHeight="1">
      <c r="B9" s="8" t="inlineStr">
        <is>
          <t xml:space="preserve">Total des réponses</t>
        </is>
      </c>
      <c r="C9" s="9">
        <v>120.0</v>
      </c>
      <c r="E9" s="12"/>
      <c r="F9" s="12"/>
    </row>
    <row r="10" ht="12" customHeight="1">
      <c r="B10" s="7" t="inlineStr">
        <is>
          <t xml:space="preserve">Réponses complètes et valides</t>
        </is>
      </c>
      <c r="E10" s="14" t="inlineStr">
        <is>
          <t xml:space="preserve">Satisfaits</t>
        </is>
      </c>
      <c r="F10" s="33">
        <f>IFERROR(IF(OR(C9&lt;=0,C7&gt;C9),"—",C7+0),"—")</f>
        <v>84.0</v>
      </c>
    </row>
    <row r="11">
      <c r="E11" s="14" t="inlineStr">
        <is>
          <t xml:space="preserve">Autres réponses</t>
        </is>
      </c>
      <c r="F11" s="33">
        <f>IFERROR(IF(OR(C9&lt;=0,C7&gt;C9),"—",C9-C7),"—")</f>
        <v>36.0</v>
      </c>
    </row>
    <row r="12">
      <c r="E12" s="14" t="inlineStr">
        <is>
          <t xml:space="preserve">Total</t>
        </is>
      </c>
      <c r="F12" s="33">
        <f>IFERROR(IF(OR(C9&lt;=0,C7&gt;C9),"—",C9+0),"—")</f>
        <v>120.0</v>
      </c>
    </row>
    <row r="18">
      <c r="B18" s="6" t="inlineStr">
        <is>
          <t xml:space="preserve">COMMENT CE RÉSULTAT EST OBTENU</t>
        </is>
      </c>
      <c r="C18" s="6"/>
      <c r="D18" s="6"/>
      <c r="E18" s="6"/>
      <c r="F18" s="6"/>
    </row>
    <row r="19" ht="18" customHeight="1">
      <c r="B19" s="15" t="inlineStr">
        <is>
          <t xml:space="preserve">CSAT = réponses considérées comme satisfaites ÷ total des réponses valides × 100.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COMPRENDRE EN QUELQUES MINUTES</t>
        </is>
      </c>
      <c r="C22" s="6"/>
      <c r="D22" s="6"/>
      <c r="E22" s="6"/>
      <c r="F22" s="6"/>
    </row>
    <row r="23" ht="24" customHeight="1">
      <c r="B23" s="16" t="inlineStr">
        <is>
          <t xml:space="preserve">•  Le CSAT mesure la satisfaction liée à une expérience ou interaction précise.</t>
        </is>
      </c>
    </row>
    <row r="24" ht="24" customHeight="1">
      <c r="B24" s="16" t="inlineStr">
        <is>
          <t xml:space="preserve">•  Sur une échelle à cinq points, les deux réponses les plus élevées sont généralement positives.</t>
        </is>
      </c>
    </row>
    <row r="25" ht="24" customHeight="1">
      <c r="B25" s="16" t="inlineStr">
        <is>
          <t xml:space="preserve">•  Les comparaisons sont plus fiables si la question, l’échelle et le moment restent identiques.</t>
        </is>
      </c>
    </row>
    <row r="27">
      <c r="B27" s="6" t="inlineStr">
        <is>
          <t xml:space="preserve">CE QUE CE CALCUL NE MONTRE PAS</t>
        </is>
      </c>
      <c r="C27" s="6"/>
      <c r="D27" s="6"/>
      <c r="E27" s="6"/>
      <c r="F27" s="6"/>
    </row>
    <row r="28" ht="18" customHeight="1">
      <c r="B28" s="17" t="inlineStr">
        <is>
          <t xml:space="preserve">Le résultat est un instantané et change si l’échelle ou le seuil de satisfaction change.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PROCHAINE ÉTAPE</t>
        </is>
      </c>
      <c r="C31" s="6"/>
      <c r="D31" s="6"/>
      <c r="E31" s="6"/>
      <c r="F31" s="6"/>
    </row>
    <row r="32" ht="18" customHeight="1">
      <c r="B32" s="16" t="inlineStr">
        <is>
          <t xml:space="preserve">Envoyez une enquête CSAT juste après l’étape du parcours que vous souhaitez améliorer.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Ouvrir ce calculateur sur le site (exemples et contexte)</t>
        </is>
      </c>
    </row>
    <row r="36">
      <c r="B36" s="7" t="inlineStr">
        <is>
          <t xml:space="preserve">NPSLab — enquêtes NPS, CSAT et satisfaction · npslab.cc  |  Formules protégées sans mot de passe (Révision ▸ Ôter la protection de la feuille pour modifier).</t>
        </is>
      </c>
    </row>
  </sheetData>
  <sheetProtection sheet="1" objects="1" scenarios="1"/>
  <mergeCells count="16">
    <mergeCell ref="B1:F1"/>
    <mergeCell ref="B2:F2"/>
    <mergeCell ref="B3:E3"/>
    <mergeCell ref="B6:C6"/>
    <mergeCell ref="B8:C8"/>
    <mergeCell ref="B10:C10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2">
    <dataValidation type="whole" operator="greaterThanOrEqual" allowBlank="1" showInputMessage="1" showErrorMessage="1" error="Vérifiez les valeurs saisies pour continuer." sqref="C7">
      <formula1>0</formula1>
    </dataValidation>
    <dataValidation type="whole" operator="greaterThanOrEqual" allowBlank="1" showInputMessage="1" showErrorMessage="1" error="Vérifiez les valeurs saisies pour continuer." sqref="C9">
      <formula1>1</formula1>
    </dataValidation>
  </dataValidations>
  <hyperlinks>
    <hyperlink ref="F3" location="'Menu'!A1"/>
    <hyperlink ref="B34" r:id="rId1" tooltip="https://npslab.cc/fr/outils/calculateur-csat"/>
    <hyperlink ref="B36" r:id="rId2" tooltip="https://npslab.cc/fr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Calculateur de taille d’échantillon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Déterminez le nombre de réponses nécessaire pour représenter une population avec la précision choisie.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Planifier une étude · ≈ 2 min · Gratuit, par NPSLab</t>
        </is>
      </c>
      <c r="C3" s="1"/>
      <c r="D3" s="1"/>
      <c r="E3" s="1"/>
      <c r="F3" s="5" t="inlineStr">
        <is>
          <t xml:space="preserve">← Menu</t>
        </is>
      </c>
      <c r="G3" s="1"/>
      <c r="H3" s="0">
        <v>99.0</v>
      </c>
    </row>
    <row r="4" ht="8" customHeight="1"/>
    <row r="5">
      <c r="B5" s="6" t="inlineStr">
        <is>
          <t xml:space="preserve">VOS DONNÉES</t>
        </is>
      </c>
      <c r="C5" s="6"/>
      <c r="E5" s="6" t="inlineStr">
        <is>
          <t xml:space="preserve">VOTRE RÉSULTAT</t>
        </is>
      </c>
      <c r="F5" s="6"/>
      <c r="H5" s="0">
        <f>IF(AND(ISNUMBER(C11),C11&gt;0,C11&lt;=100),1,0)</f>
        <v>1.0</v>
      </c>
    </row>
    <row r="6">
      <c r="B6" s="7" t="inlineStr">
        <is>
          <t xml:space="preserve">Modifiez uniquement les cellules jaunes.</t>
        </is>
      </c>
      <c r="E6" s="35">
        <f>IFERROR(IF($H$5=0,"—",ROUNDUP(C22,0)),"—")</f>
        <v>383.0</v>
      </c>
      <c r="F6" s="12"/>
    </row>
    <row r="7" ht="20" customHeight="1">
      <c r="B7" s="8" t="inlineStr">
        <is>
          <t xml:space="preserve">Population (facultatif)</t>
        </is>
      </c>
      <c r="C7" s="11">
        <v>100000.0</v>
      </c>
      <c r="E7" s="12"/>
      <c r="F7" s="12"/>
    </row>
    <row r="8" ht="19" customHeight="1">
      <c r="B8" s="7" t="inlineStr">
        <is>
          <t xml:space="preserve">Personnes ou unités à représenter. Laissez vide si elle est vaste ou inconnue.</t>
        </is>
      </c>
      <c r="E8" s="13" t="str">
        <f>IFERROR(IF($H$5=0,"Saisissez la marge d’erreur (entre 0 et 100) pour calculer.","Prévoyez de recueillir au moins ce nombre de réponses complètes."),"Vérifiez les valeurs saisies pour continuer.")</f>
        <v>Prévoyez de recueillir au moins ce nombre de réponses complètes.</v>
      </c>
      <c r="F8" s="12"/>
    </row>
    <row r="9" ht="19" customHeight="1">
      <c r="B9" s="8" t="inlineStr">
        <is>
          <t xml:space="preserve">Niveau de confiance (%)</t>
        </is>
      </c>
      <c r="C9" s="9">
        <v>95.0</v>
      </c>
      <c r="E9" s="12"/>
      <c r="F9" s="12"/>
    </row>
    <row r="10" ht="12" customHeight="1">
      <c r="B10" s="7" t="inlineStr">
        <is>
          <t xml:space="preserve">95 % est le choix le plus courant</t>
        </is>
      </c>
      <c r="E10" s="14" t="inlineStr">
        <is>
          <t xml:space="preserve">Confiance</t>
        </is>
      </c>
      <c r="F10" s="36">
        <f>IFERROR(IF($H$5=0,"—",(C9*1)/100),"—")</f>
        <v>0.95</v>
      </c>
    </row>
    <row r="11" ht="20" customHeight="1">
      <c r="B11" s="8" t="inlineStr">
        <is>
          <t xml:space="preserve">Marge d’erreur (pts)</t>
        </is>
      </c>
      <c r="C11" s="10">
        <v>5.0</v>
      </c>
      <c r="E11" s="14" t="inlineStr">
        <is>
          <t xml:space="preserve">Marge visée (pts)</t>
        </is>
      </c>
      <c r="F11" s="37">
        <f>IFERROR(IF($H$5=0,"—",C11+0),"—")</f>
        <v>5.0</v>
      </c>
    </row>
    <row r="12" ht="12" customHeight="1">
      <c r="B12" s="7" t="inlineStr">
        <is>
          <t xml:space="preserve">En points de pourcentage. Ex. : 5</t>
        </is>
      </c>
      <c r="E12" s="14" t="inlineStr">
        <is>
          <t xml:space="preserve">Taille de la population</t>
        </is>
      </c>
      <c r="F12" s="38">
        <f>IFERROR(IF(OR(ISBLANK(C7),C7&lt;=0),"∞ (vaste)",C7+0),"—")</f>
        <v>100000.0</v>
      </c>
    </row>
    <row r="18">
      <c r="B18" s="6" t="inlineStr">
        <is>
          <t xml:space="preserve">COMMENT CE RÉSULTAT EST OBTENU</t>
        </is>
      </c>
      <c r="C18" s="6"/>
      <c r="D18" s="6"/>
      <c r="E18" s="6"/>
      <c r="F18" s="6"/>
    </row>
    <row r="19" ht="18" customHeight="1">
      <c r="B19" s="15" t="inlineStr">
        <is>
          <t xml:space="preserve">Nous utilisons p = 0,5 (variance prudente). Pour une grande population, n = z² × 0,25 ÷ e². Lorsque N est indiqué, nous utilisons n = N × z² × 0,25 ÷ [e² × (N − 1) + z² × 0,25]. Le résultat est arrondi au supérieur.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Score z utilisé</t>
        </is>
      </c>
      <c r="C21" s="39">
        <f>IFERROR(IFERROR(IF((C9*1)=90,1.6448536269514722,IF((C9*1)=99,2.5758293035489004,1.959963984540054)),1.959963984540054),"—")</f>
        <v>1.959963984540054</v>
      </c>
      <c r="D21" s="40"/>
      <c r="E21" s="40"/>
      <c r="F21" s="40"/>
    </row>
    <row r="22">
      <c r="B22" s="18" t="inlineStr">
        <is>
          <t xml:space="preserve">Échantillon avant arrondi</t>
        </is>
      </c>
      <c r="C22" s="41">
        <f>IFERROR(IF($H$5=0,"",IF(OR(ISBLANK(C7),C7&lt;=0),C21^2*0.25/(C11/100)^2,C7*C21^2*0.25/((C11/100)^2*(C7-1)+C21^2*0.25))),"—")</f>
        <v>382.679660707893</v>
      </c>
      <c r="D22" s="40"/>
      <c r="E22" s="40"/>
      <c r="F22" s="40"/>
    </row>
    <row r="24">
      <c r="B24" s="6" t="inlineStr">
        <is>
          <t xml:space="preserve">COMPRENDRE EN QUELQUES MINUTES</t>
        </is>
      </c>
      <c r="C24" s="6"/>
      <c r="D24" s="6"/>
      <c r="E24" s="6"/>
      <c r="F24" s="6"/>
    </row>
    <row r="25" ht="24" customHeight="1">
      <c r="B25" s="16" t="inlineStr">
        <is>
          <t xml:space="preserve">•  Un niveau de confiance plus élevé ou une marge plus faible exige un échantillon plus grand.</t>
        </is>
      </c>
    </row>
    <row r="26" ht="24" customHeight="1">
      <c r="B26" s="16" t="inlineStr">
        <is>
          <t xml:space="preserve">•  Au-delà d’un certain point, une population bien plus grande modifie peu l’échantillon.</t>
        </is>
      </c>
    </row>
    <row r="27" ht="24" customHeight="1">
      <c r="B27" s="16" t="inlineStr">
        <is>
          <t xml:space="preserve">•  L’objectif concerne les réponses complètes, pas seulement les invitations envoyées.</t>
        </is>
      </c>
    </row>
    <row r="29">
      <c r="B29" s="6" t="inlineStr">
        <is>
          <t xml:space="preserve">CE QUE CE CALCUL NE MONTRE PAS</t>
        </is>
      </c>
      <c r="C29" s="6"/>
      <c r="D29" s="6"/>
      <c r="E29" s="6"/>
      <c r="F29" s="6"/>
    </row>
    <row r="30" ht="18" customHeight="1">
      <c r="B30" s="17" t="inlineStr">
        <is>
          <t xml:space="preserve">Un grand échantillon réduit l’erreur aléatoire, mais ne corrige ni le biais de sélection ni les réponses de mauvaise qualité.</t>
        </is>
      </c>
      <c r="C30" s="17"/>
      <c r="D30" s="17"/>
      <c r="E30" s="17"/>
      <c r="F30" s="17"/>
    </row>
    <row r="31" ht="18" customHeight="1">
      <c r="B31" s="17"/>
      <c r="C31" s="17"/>
      <c r="D31" s="17"/>
      <c r="E31" s="17"/>
      <c r="F31" s="17"/>
    </row>
    <row r="33">
      <c r="B33" s="6" t="inlineStr">
        <is>
          <t xml:space="preserve">PROCHAINE ÉTAPE</t>
        </is>
      </c>
      <c r="C33" s="6"/>
      <c r="D33" s="6"/>
      <c r="E33" s="6"/>
      <c r="F33" s="6"/>
    </row>
    <row r="34" ht="18" customHeight="1">
      <c r="B34" s="16" t="inlineStr">
        <is>
          <t xml:space="preserve">Utilisez cet objectif dans le planificateur de collecte pour estimer les invitations nécessaires.</t>
        </is>
      </c>
      <c r="C34" s="16"/>
      <c r="D34" s="16"/>
      <c r="E34" s="16"/>
      <c r="F34" s="16"/>
    </row>
    <row r="35" ht="18" customHeight="1">
      <c r="B35" s="16"/>
      <c r="C35" s="16"/>
      <c r="D35" s="16"/>
      <c r="E35" s="16"/>
      <c r="F35" s="16"/>
    </row>
    <row r="36">
      <c r="B36" s="19" t="inlineStr">
        <is>
          <t xml:space="preserve">→ Ouvrir ce calculateur sur le site (exemples et contexte)</t>
        </is>
      </c>
    </row>
    <row r="38">
      <c r="B38" s="7" t="inlineStr">
        <is>
          <t xml:space="preserve">NPSLab — enquêtes NPS, CSAT et satisfaction · npslab.cc  |  Formules protégées sans mot de passe (Révision ▸ Ôter la protection de la feuille pour modifier).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5:F25"/>
    <mergeCell ref="B26:F26"/>
    <mergeCell ref="B27:F27"/>
    <mergeCell ref="B30:F31"/>
    <mergeCell ref="B34:F35"/>
    <mergeCell ref="B36:F36"/>
    <mergeCell ref="B38:F38"/>
  </mergeCells>
  <dataValidations count="3">
    <dataValidation type="list" allowBlank="1" showInputMessage="1" showErrorMessage="1" error="Vérifiez les valeurs saisies pour continuer." sqref="C9">
      <formula1>$H$1:$H$3</formula1>
    </dataValidation>
    <dataValidation type="whole" operator="greaterThanOrEqual" allowBlank="1" showInputMessage="1" showErrorMessage="1" error="Vérifiez les valeurs saisies pour continuer." sqref="C7">
      <formula1>1</formula1>
    </dataValidation>
    <dataValidation type="decimal" operator="between" allowBlank="1" showInputMessage="1" showErrorMessage="1" error="Vérifiez les valeurs saisies pour continuer." sqref="C11">
      <formula1>0.000001</formula1>
      <formula2>100</formula2>
    </dataValidation>
  </dataValidations>
  <hyperlinks>
    <hyperlink ref="F3" location="'Menu'!A1"/>
    <hyperlink ref="B36" r:id="rId1" tooltip="https://npslab.cc/fr/outils/taille-echantillon"/>
    <hyperlink ref="B38" r:id="rId2" tooltip="https://npslab.cc/fr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Calculateur de marge d’erreur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Voyez dans quelle mesure un résultat d’échantillon peut varier par rapport à la population.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Planifier une étude · ≈ 2 min · Gratuit, par NPSLab</t>
        </is>
      </c>
      <c r="C3" s="1"/>
      <c r="D3" s="1"/>
      <c r="E3" s="1"/>
      <c r="F3" s="5" t="inlineStr">
        <is>
          <t xml:space="preserve">← Menu</t>
        </is>
      </c>
      <c r="G3" s="1"/>
      <c r="H3" s="0">
        <v>99.0</v>
      </c>
    </row>
    <row r="4" ht="8" customHeight="1"/>
    <row r="5">
      <c r="B5" s="6" t="inlineStr">
        <is>
          <t xml:space="preserve">VOS DONNÉES</t>
        </is>
      </c>
      <c r="C5" s="6"/>
      <c r="E5" s="6" t="inlineStr">
        <is>
          <t xml:space="preserve">VOTRE RÉSULTAT</t>
        </is>
      </c>
      <c r="F5" s="6"/>
      <c r="H5" s="0">
        <f>IF(AND(ISNUMBER(C11),C11&gt;=1,OR(ISBLANK(C7),C7&lt;=0,AND(ISNUMBER(C7),C11&lt;=C7))),1,0)</f>
        <v>1.0</v>
      </c>
    </row>
    <row r="6">
      <c r="B6" s="7" t="inlineStr">
        <is>
          <t xml:space="preserve">Modifiez uniquement les cellules jaunes.</t>
        </is>
      </c>
      <c r="E6" s="31">
        <f>IFERROR(IF($H$5=0,"—",C21*SQRT(0.25/C11)*C22*100),"—")</f>
        <v>4.996680173162097</v>
      </c>
      <c r="F6" s="12"/>
    </row>
    <row r="7" ht="20" customHeight="1">
      <c r="B7" s="8" t="inlineStr">
        <is>
          <t xml:space="preserve">Population (facultatif)</t>
        </is>
      </c>
      <c r="C7" s="11">
        <v>1000.0</v>
      </c>
      <c r="E7" s="12"/>
      <c r="F7" s="12"/>
    </row>
    <row r="8" ht="19" customHeight="1">
      <c r="B8" s="7" t="inlineStr">
        <is>
          <t xml:space="preserve">Laissez vide si elle est vaste ou inconnue.</t>
        </is>
      </c>
      <c r="E8" s="13" t="str">
        <f>IFERROR(IF($H$5=0,"Vérifiez les données : les réponses recueillies ne peuvent pas dépasser la population.","Avec ces hypothèses, un pourcentage observé peut varier d’environ cette marge. Dans un sens comme dans l’autre."),"Vérifiez les valeurs saisies pour continuer.")</f>
        <v>Avec ces hypothèses, un pourcentage observé peut varier d’environ cette marge. Dans un sens comme dans l’autre.</v>
      </c>
      <c r="F8" s="12"/>
    </row>
    <row r="9" ht="19" customHeight="1">
      <c r="B9" s="8" t="inlineStr">
        <is>
          <t xml:space="preserve">Niveau de confiance (%)</t>
        </is>
      </c>
      <c r="C9" s="9">
        <v>95.0</v>
      </c>
      <c r="E9" s="12"/>
      <c r="F9" s="12"/>
    </row>
    <row r="10" ht="12" customHeight="1">
      <c r="B10" s="7" t="inlineStr">
        <is>
          <t xml:space="preserve">95 % est le choix le plus courant</t>
        </is>
      </c>
      <c r="E10" s="14" t="inlineStr">
        <is>
          <t xml:space="preserve">Confiance</t>
        </is>
      </c>
      <c r="F10" s="36">
        <f>IFERROR(IF($H$5=0,"—",(C9*1)/100),"—")</f>
        <v>0.95</v>
      </c>
    </row>
    <row r="11" ht="20" customHeight="1">
      <c r="B11" s="8" t="inlineStr">
        <is>
          <t xml:space="preserve">Réponses recueillies</t>
        </is>
      </c>
      <c r="C11" s="9">
        <v>278.0</v>
      </c>
      <c r="E11" s="14" t="inlineStr">
        <is>
          <t xml:space="preserve">Réponses recueillies</t>
        </is>
      </c>
      <c r="F11" s="38">
        <f>IFERROR(IF($H$5=0,"—",C11+0),"—")</f>
        <v>278.0</v>
      </c>
    </row>
    <row r="12" ht="12" customHeight="1">
      <c r="B12" s="7" t="inlineStr">
        <is>
          <t xml:space="preserve">Réponses complètes et valides</t>
        </is>
      </c>
      <c r="E12" s="14" t="inlineStr">
        <is>
          <t xml:space="preserve">Taille de la population</t>
        </is>
      </c>
      <c r="F12" s="38">
        <f>IFERROR(IF(OR(ISBLANK(C7),C7&lt;=0),"∞ (vaste)",C7+0),"—")</f>
        <v>1000.0</v>
      </c>
    </row>
    <row r="18">
      <c r="B18" s="6" t="inlineStr">
        <is>
          <t xml:space="preserve">COMMENT CE RÉSULTAT EST OBTENU</t>
        </is>
      </c>
      <c r="C18" s="6"/>
      <c r="D18" s="6"/>
      <c r="E18" s="6"/>
      <c r="F18" s="6"/>
    </row>
    <row r="19" ht="18" customHeight="1">
      <c r="B19" s="15" t="inlineStr">
        <is>
          <t xml:space="preserve">Nous utilisons p = 0,5. Sans population, marge = z × √(0,25 ÷ n) ; avec N, nous multiplions par √[(N−n) ÷ (N−1)].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Score z utilisé</t>
        </is>
      </c>
      <c r="C21" s="39">
        <f>IFERROR(IFERROR(IF((C9*1)=90,1.6448536269514722,IF((C9*1)=99,2.5758293035489004,1.959963984540054)),1.959963984540054),"—")</f>
        <v>1.959963984540054</v>
      </c>
      <c r="D21" s="40"/>
      <c r="E21" s="40"/>
      <c r="F21" s="40"/>
    </row>
    <row r="22">
      <c r="B22" s="18" t="inlineStr">
        <is>
          <t xml:space="preserve">Correction de population finie</t>
        </is>
      </c>
      <c r="C22" s="39">
        <f>IFERROR(IF($H$5=0,"",IF(OR(ISBLANK(C7),C7&lt;=0),1,IF(C11&gt;=C7,0,SQRT((C7-C11)/(C7-1))))),"—")</f>
        <v>0.8501310032710975</v>
      </c>
      <c r="D22" s="40"/>
      <c r="E22" s="40"/>
      <c r="F22" s="40"/>
    </row>
    <row r="24">
      <c r="B24" s="6" t="inlineStr">
        <is>
          <t xml:space="preserve">COMPRENDRE EN QUELQUES MINUTES</t>
        </is>
      </c>
      <c r="C24" s="6"/>
      <c r="D24" s="6"/>
      <c r="E24" s="6"/>
      <c r="F24" s="6"/>
    </row>
    <row r="25" ht="24" customHeight="1">
      <c r="B25" s="16" t="inlineStr">
        <is>
          <t xml:space="preserve">•  La marge diminue lorsque le nombre de réponses augmente.</t>
        </is>
      </c>
    </row>
    <row r="26" ht="24" customHeight="1">
      <c r="B26" s="16" t="inlineStr">
        <is>
          <t xml:space="preserve">•  Un niveau de confiance plus élevé produit un intervalle plus large.</t>
        </is>
      </c>
    </row>
    <row r="27" ht="24" customHeight="1">
      <c r="B27" s="16" t="inlineStr">
        <is>
          <t xml:space="preserve">•  Cet outil fixe p à 50 %, l’estimation prudente pour une proportion.</t>
        </is>
      </c>
    </row>
    <row r="29">
      <c r="B29" s="6" t="inlineStr">
        <is>
          <t xml:space="preserve">CE QUE CE CALCUL NE MONTRE PAS</t>
        </is>
      </c>
      <c r="C29" s="6"/>
      <c r="D29" s="6"/>
      <c r="E29" s="6"/>
      <c r="F29" s="6"/>
    </row>
    <row r="30" ht="18" customHeight="1">
      <c r="B30" s="17" t="inlineStr">
        <is>
          <t xml:space="preserve">La marge couvre l’incertitude d’échantillonnage ; elle ne mesure ni biais, ni mauvaise question, ni réponse imprécise.</t>
        </is>
      </c>
      <c r="C30" s="17"/>
      <c r="D30" s="17"/>
      <c r="E30" s="17"/>
      <c r="F30" s="17"/>
    </row>
    <row r="31" ht="18" customHeight="1">
      <c r="B31" s="17"/>
      <c r="C31" s="17"/>
      <c r="D31" s="17"/>
      <c r="E31" s="17"/>
      <c r="F31" s="17"/>
    </row>
    <row r="33">
      <c r="B33" s="6" t="inlineStr">
        <is>
          <t xml:space="preserve">PROCHAINE ÉTAPE</t>
        </is>
      </c>
      <c r="C33" s="6"/>
      <c r="D33" s="6"/>
      <c r="E33" s="6"/>
      <c r="F33" s="6"/>
    </row>
    <row r="34" ht="18" customHeight="1">
      <c r="B34" s="16" t="inlineStr">
        <is>
          <t xml:space="preserve">Présentez le pourcentage avec sa marge et son niveau de confiance, jamais comme une valeur exacte.</t>
        </is>
      </c>
      <c r="C34" s="16"/>
      <c r="D34" s="16"/>
      <c r="E34" s="16"/>
      <c r="F34" s="16"/>
    </row>
    <row r="35" ht="18" customHeight="1">
      <c r="B35" s="16"/>
      <c r="C35" s="16"/>
      <c r="D35" s="16"/>
      <c r="E35" s="16"/>
      <c r="F35" s="16"/>
    </row>
    <row r="36">
      <c r="B36" s="19" t="inlineStr">
        <is>
          <t xml:space="preserve">→ Ouvrir ce calculateur sur le site (exemples et contexte)</t>
        </is>
      </c>
    </row>
    <row r="38">
      <c r="B38" s="7" t="inlineStr">
        <is>
          <t xml:space="preserve">NPSLab — enquêtes NPS, CSAT et satisfaction · npslab.cc  |  Formules protégées sans mot de passe (Révision ▸ Ôter la protection de la feuille pour modifier).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5:F25"/>
    <mergeCell ref="B26:F26"/>
    <mergeCell ref="B27:F27"/>
    <mergeCell ref="B30:F31"/>
    <mergeCell ref="B34:F35"/>
    <mergeCell ref="B36:F36"/>
    <mergeCell ref="B38:F38"/>
  </mergeCells>
  <dataValidations count="3">
    <dataValidation type="list" allowBlank="1" showInputMessage="1" showErrorMessage="1" error="Vérifiez les valeurs saisies pour continuer." sqref="C9">
      <formula1>$H$1:$H$3</formula1>
    </dataValidation>
    <dataValidation type="whole" operator="greaterThanOrEqual" allowBlank="1" showInputMessage="1" showErrorMessage="1" error="Vérifiez les valeurs saisies pour continuer." sqref="C7">
      <formula1>1</formula1>
    </dataValidation>
    <dataValidation type="whole" operator="greaterThanOrEqual" allowBlank="1" showInputMessage="1" showErrorMessage="1" error="Vérifiez les valeurs saisies pour continuer." sqref="C11">
      <formula1>1</formula1>
    </dataValidation>
  </dataValidations>
  <hyperlinks>
    <hyperlink ref="F3" location="'Menu'!A1"/>
    <hyperlink ref="B36" r:id="rId1" tooltip="https://npslab.cc/fr/outils/marge-erreur"/>
    <hyperlink ref="B38" r:id="rId2" tooltip="https://npslab.cc/f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Planificateur de collecte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Transformez votre objectif de réponses en estimation d’invitations, de portée et d’effort.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Planifier une étude · ≈ 3 min · Gratuit, par NPSLab</t>
        </is>
      </c>
      <c r="C3" s="1"/>
      <c r="D3" s="1"/>
      <c r="E3" s="1"/>
      <c r="F3" s="5" t="inlineStr">
        <is>
          <t xml:space="preserve">← Menu</t>
        </is>
      </c>
      <c r="G3" s="1"/>
    </row>
    <row r="4" ht="8" customHeight="1"/>
    <row r="5">
      <c r="B5" s="6" t="inlineStr">
        <is>
          <t xml:space="preserve">VOS DONNÉES</t>
        </is>
      </c>
      <c r="C5" s="6"/>
      <c r="E5" s="6" t="inlineStr">
        <is>
          <t xml:space="preserve">VOTRE RÉSULTAT</t>
        </is>
      </c>
      <c r="F5" s="6"/>
      <c r="H5" s="0">
        <f>IFERROR(IF(AND(ISNUMBER(C7),C7&gt;0,ISNUMBER(C9),C9&gt;0,C9&lt;=100,ISNUMBER(C11),C11&gt;=0,ISNUMBER(C13),C13&gt;0),1,0),0)</f>
        <v>1.0</v>
      </c>
    </row>
    <row r="6">
      <c r="B6" s="7" t="inlineStr">
        <is>
          <t xml:space="preserve">Modifiez uniquement les cellules jaunes.</t>
        </is>
      </c>
      <c r="E6" s="35">
        <f>IFERROR(IF($H$5=0,"—",$H$6),"—")</f>
        <v>2000.0</v>
      </c>
      <c r="F6" s="12"/>
      <c r="H6" s="0">
        <f>IFERROR(IF($H$5=0,"",ROUNDUP(C7/(C9/100),0)),"")</f>
        <v>2000.0</v>
      </c>
    </row>
    <row r="7" ht="20" customHeight="1">
      <c r="B7" s="8" t="inlineStr">
        <is>
          <t xml:space="preserve">Objectif de réponses</t>
        </is>
      </c>
      <c r="C7" s="9">
        <v>500.0</v>
      </c>
      <c r="E7" s="12"/>
      <c r="F7" s="12"/>
    </row>
    <row r="8" ht="19" customHeight="1">
      <c r="B8" s="7" t="inlineStr">
        <is>
          <t xml:space="preserve">Objectif de réponses complètes</t>
        </is>
      </c>
      <c r="E8" s="13" t="str">
        <f>IFERROR(IF($H$5=0,"Renseignez objectif, taux (0 à 100), coût et jours pour calculer.","C’est le volume minimum estimé d’invitations pour atteindre l’objectif."),"Vérifiez les valeurs saisies pour continuer.")</f>
        <v>C’est le volume minimum estimé d’invitations pour atteindre l’objectif.</v>
      </c>
      <c r="F8" s="12"/>
    </row>
    <row r="9" ht="19" customHeight="1">
      <c r="B9" s="8" t="inlineStr">
        <is>
          <t xml:space="preserve">Taux attendu de complétion (%)</t>
        </is>
      </c>
      <c r="C9" s="10">
        <v>25.0</v>
      </c>
      <c r="E9" s="12"/>
      <c r="F9" s="12"/>
    </row>
    <row r="10" ht="12" customHeight="1">
      <c r="B10" s="7" t="inlineStr">
        <is>
          <t xml:space="preserve">Invitations qui deviennent des réponses complètes</t>
        </is>
      </c>
      <c r="E10" s="14" t="inlineStr">
        <is>
          <t xml:space="preserve">Invitations par jour</t>
        </is>
      </c>
      <c r="F10" s="38">
        <f>IFERROR(IF($H$5=0,"—",ROUNDUP($H$6/C13,0)),"—")</f>
        <v>200.0</v>
      </c>
    </row>
    <row r="11" ht="20" customHeight="1">
      <c r="B11" s="8" t="inlineStr">
        <is>
          <t xml:space="preserve">Coût par invitation (€)</t>
        </is>
      </c>
      <c r="C11" s="10">
        <v>0.2</v>
      </c>
      <c r="E11" s="14" t="inlineStr">
        <is>
          <t xml:space="preserve">Réponses par jour (objectif)</t>
        </is>
      </c>
      <c r="F11" s="37">
        <f>IFERROR(IF($H$5=0,"—",C7/C13),"—")</f>
        <v>50.0</v>
      </c>
    </row>
    <row r="12" ht="12" customHeight="1">
      <c r="B12" s="7" t="inlineStr">
        <is>
          <t xml:space="preserve">Utilisez 0 sans coût direct</t>
        </is>
      </c>
      <c r="E12" s="14" t="inlineStr">
        <is>
          <t xml:space="preserve">Coût estimé</t>
        </is>
      </c>
      <c r="F12" s="58">
        <f>IFERROR(IF($H$5=0,"—",$H$6*C11),"—")</f>
        <v>400.0</v>
      </c>
    </row>
    <row r="13" ht="20" customHeight="1">
      <c r="B13" s="8" t="inlineStr">
        <is>
          <t xml:space="preserve">Jours de collecte</t>
        </is>
      </c>
      <c r="C13" s="9">
        <v>10.0</v>
      </c>
      <c r="E13" s="14" t="inlineStr">
        <is>
          <t xml:space="preserve">Coût par réponse</t>
        </is>
      </c>
      <c r="F13" s="58">
        <f>IFERROR(IF($H$5=0,"—",$H$6*C11/C7),"—")</f>
        <v>0.8</v>
      </c>
    </row>
    <row r="14">
      <c r="E14" s="14" t="inlineStr">
        <is>
          <t xml:space="preserve">Coût par jour</t>
        </is>
      </c>
      <c r="F14" s="58">
        <f>IFERROR(IF($H$5=0,"—",$H$6*C11/C13),"—")</f>
        <v>40.0</v>
      </c>
    </row>
    <row r="18">
      <c r="B18" s="6" t="inlineStr">
        <is>
          <t xml:space="preserve">COMMENT CE RÉSULTAT EST OBTENU</t>
        </is>
      </c>
      <c r="C18" s="6"/>
      <c r="D18" s="6"/>
      <c r="E18" s="6"/>
      <c r="F18" s="6"/>
    </row>
    <row r="19" ht="18" customHeight="1">
      <c r="B19" s="15" t="inlineStr">
        <is>
          <t xml:space="preserve">Invitations = arrondi supérieur(réponses ÷ taux attendu). Par jour = arrondi supérieur(invitations ÷ jours) ; coût = invitations × coût unitaire.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COMPRENDRE EN QUELQUES MINUTES</t>
        </is>
      </c>
      <c r="C22" s="6"/>
      <c r="D22" s="6"/>
      <c r="E22" s="6"/>
      <c r="F22" s="6"/>
    </row>
    <row r="23" ht="24" customHeight="1">
      <c r="B23" s="16" t="inlineStr">
        <is>
          <t xml:space="preserve">•  Ici, le taux attendu de complétion est la part des invitations qui aboutit à une réponse complète ; ce n’est pas un taux AAPOR standardisé.</t>
        </is>
      </c>
    </row>
    <row r="24" ht="24" customHeight="1">
      <c r="B24" s="16" t="inlineStr">
        <is>
          <t xml:space="preserve">•  Le canal, le public, la durée et les rappels modifient ce taux.</t>
        </is>
      </c>
    </row>
    <row r="25" ht="24" customHeight="1">
      <c r="B25" s="16" t="inlineStr">
        <is>
          <t xml:space="preserve">•  Prévoir une marge évite de terminer sous l’objectif.</t>
        </is>
      </c>
    </row>
    <row r="27">
      <c r="B27" s="6" t="inlineStr">
        <is>
          <t xml:space="preserve">CE QUE CE CALCUL NE MONTRE PAS</t>
        </is>
      </c>
      <c r="C27" s="6"/>
      <c r="D27" s="6"/>
      <c r="E27" s="6"/>
      <c r="F27" s="6"/>
    </row>
    <row r="28" ht="18" customHeight="1">
      <c r="B28" s="17" t="inlineStr">
        <is>
          <t xml:space="preserve">L’estimation dépend du taux fourni et ne garantit ni délai, ni coût, ni participation.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PROCHAINE ÉTAPE</t>
        </is>
      </c>
      <c r="C31" s="6"/>
      <c r="D31" s="6"/>
      <c r="E31" s="6"/>
      <c r="F31" s="6"/>
    </row>
    <row r="32" ht="18" customHeight="1">
      <c r="B32" s="16" t="inlineStr">
        <is>
          <t xml:space="preserve">Choisissez le canal, programmez des rappels avec mesure et suivez le taux réel pendant la collecte.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Ouvrir ce calculateur sur le site (exemples et contexte)</t>
        </is>
      </c>
    </row>
    <row r="36">
      <c r="B36" s="7" t="inlineStr">
        <is>
          <t xml:space="preserve">NPSLab — enquêtes NPS, CSAT et satisfaction · npslab.cc  |  Formules protégées sans mot de passe (Révision ▸ Ôter la protection de la feuille pour modifier).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4">
    <dataValidation type="whole" operator="greaterThanOrEqual" allowBlank="1" showInputMessage="1" showErrorMessage="1" error="Vérifiez les valeurs saisies pour continuer." sqref="C7">
      <formula1>1</formula1>
    </dataValidation>
    <dataValidation type="decimal" operator="between" allowBlank="1" showInputMessage="1" showErrorMessage="1" error="Vérifiez les valeurs saisies pour continuer." sqref="C9">
      <formula1>0.000001</formula1>
      <formula2>100</formula2>
    </dataValidation>
    <dataValidation type="decimal" operator="greaterThanOrEqual" allowBlank="1" showInputMessage="1" showErrorMessage="1" error="Vérifiez les valeurs saisies pour continuer." sqref="C11">
      <formula1>0</formula1>
    </dataValidation>
    <dataValidation type="whole" operator="greaterThanOrEqual" allowBlank="1" showInputMessage="1" showErrorMessage="1" error="Vérifiez les valeurs saisies pour continuer." sqref="C13">
      <formula1>1</formula1>
    </dataValidation>
  </dataValidations>
  <hyperlinks>
    <hyperlink ref="F3" location="'Menu'!A1"/>
    <hyperlink ref="B34" r:id="rId1" tooltip="https://npslab.cc/fr/outils/planificateur-collecte"/>
    <hyperlink ref="B36" r:id="rId2" tooltip="https://npslab.cc/f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27D064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Calculateur de significativité A/B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Comparez deux taux et mesurez l’incompatibilité de l’écart observé avec l’hypothèse de taux égaux.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Valider des décisions · ≈ 3 min · Gratuit, par NPSLab</t>
        </is>
      </c>
      <c r="C3" s="1"/>
      <c r="D3" s="1"/>
      <c r="E3" s="1"/>
      <c r="F3" s="5" t="inlineStr">
        <is>
          <t xml:space="preserve">← Menu</t>
        </is>
      </c>
      <c r="G3" s="1"/>
      <c r="H3" s="0">
        <v>99.0</v>
      </c>
    </row>
    <row r="4" ht="8" customHeight="1"/>
    <row r="5">
      <c r="B5" s="6" t="inlineStr">
        <is>
          <t xml:space="preserve">VOS DONNÉES</t>
        </is>
      </c>
      <c r="C5" s="6"/>
      <c r="E5" s="6" t="inlineStr">
        <is>
          <t xml:space="preserve">VOTRE RÉSULTAT</t>
        </is>
      </c>
      <c r="F5" s="6"/>
      <c r="H5" s="0">
        <f>IFERROR(IF(AND(ISNUMBER(C7),C7&gt;0,ISNUMBER(C11),C11&gt;0,ISNUMBER(C9),C9&gt;=0,ISNUMBER(C13),C13&gt;=0,C9&lt;=C7,C13&lt;=C11),1,0),0)</f>
        <v>1.0</v>
      </c>
    </row>
    <row r="6">
      <c r="B6" s="7" t="inlineStr">
        <is>
          <t xml:space="preserve">Modifiez uniquement les cellules jaunes.</t>
        </is>
      </c>
      <c r="E6" s="43" t="str">
        <f>IFERROR(IF($H$5=0,"—",IF(C25&lt;5,"—",IF($H$6&lt;C24,IF(C13/C11&gt;C9/C7,"B","A"),"—"))),"—")</f>
        <v>B</v>
      </c>
      <c r="F6" s="12"/>
      <c r="H6" s="0">
        <f>IFERROR(IF($H$5=0,"",2*(1-NORMSDIST(ABS(C23)))),"")</f>
        <v>0.03548845046647475</v>
      </c>
    </row>
    <row r="7" ht="20" customHeight="1">
      <c r="B7" s="8" t="inlineStr">
        <is>
          <t xml:space="preserve">Participants A</t>
        </is>
      </c>
      <c r="C7" s="9">
        <v>1000.0</v>
      </c>
      <c r="E7" s="12"/>
      <c r="F7" s="12"/>
    </row>
    <row r="8" ht="19" customHeight="1">
      <c r="B8" s="7" t="inlineStr">
        <is>
          <t xml:space="preserve">Groupe témoin</t>
        </is>
      </c>
      <c r="E8" s="13" t="str">
        <f>IFERROR(IF($H$5=0,"Vérifiez les données : les conversions ne peuvent pas dépasser les participants.",IF(C25&lt;5,"L’échantillon reste trop petit pour l’approximation normale. Recueillez davantage de données avant d’interpréter la significativité.",IF($H$6&gt;=C24,"Les données ne suffisent pas encore pour choisir un gagnant.",IF(C13/C11&gt;C9/C7,"La différence est statistiquement significative et favorise B.","La différence est statistiquement significative et favorise A.")))),"Vérifiez les valeurs saisies pour continuer.")</f>
        <v>La différence est statistiquement significative et favorise B.</v>
      </c>
      <c r="F8" s="12"/>
    </row>
    <row r="9" ht="19" customHeight="1">
      <c r="B9" s="8" t="inlineStr">
        <is>
          <t xml:space="preserve">Conversions A</t>
        </is>
      </c>
      <c r="C9" s="9">
        <v>100.0</v>
      </c>
      <c r="E9" s="12"/>
      <c r="F9" s="12"/>
    </row>
    <row r="10">
      <c r="E10" s="14" t="inlineStr">
        <is>
          <t xml:space="preserve">Taux A</t>
        </is>
      </c>
      <c r="F10" s="44">
        <f>IFERROR(IF($H$5=0,"—",C9/C7),"—")</f>
        <v>0.1</v>
      </c>
    </row>
    <row r="11" ht="20" customHeight="1">
      <c r="B11" s="8" t="inlineStr">
        <is>
          <t xml:space="preserve">Participants B</t>
        </is>
      </c>
      <c r="C11" s="9">
        <v>1000.0</v>
      </c>
      <c r="E11" s="14" t="inlineStr">
        <is>
          <t xml:space="preserve">Taux B</t>
        </is>
      </c>
      <c r="F11" s="44">
        <f>IFERROR(IF($H$5=0,"—",C13/C11),"—")</f>
        <v>0.13</v>
      </c>
    </row>
    <row r="12" ht="12" customHeight="1">
      <c r="B12" s="7" t="inlineStr">
        <is>
          <t xml:space="preserve">Variante testée</t>
        </is>
      </c>
      <c r="E12" s="14" t="inlineStr">
        <is>
          <t xml:space="preserve">Différence absolue (pts)</t>
        </is>
      </c>
      <c r="F12" s="45">
        <f>IFERROR(IF($H$5=0,"—",(C13/C11-C9/C7)*100),"—")</f>
        <v>3.0</v>
      </c>
    </row>
    <row r="13" ht="20" customHeight="1">
      <c r="B13" s="8" t="inlineStr">
        <is>
          <t xml:space="preserve">Conversions B</t>
        </is>
      </c>
      <c r="C13" s="9">
        <v>130.0</v>
      </c>
      <c r="E13" s="14" t="inlineStr">
        <is>
          <t xml:space="preserve">Évolution relative</t>
        </is>
      </c>
      <c r="F13" s="46">
        <f>IFERROR(IF($H$5=0,"—",IF(C9=0,IF(C13=0,0,"Indéfinie (taux A = 0)"),(C13/C11-C9/C7)/(C9/C7))),"—")</f>
        <v>0.3</v>
      </c>
    </row>
    <row r="14">
      <c r="E14" s="14" t="inlineStr">
        <is>
          <t xml:space="preserve">Valeur p (bilatérale)</t>
        </is>
      </c>
      <c r="F14" s="47">
        <f>IFERROR(IF($H$5=0,"—",IF(C25&lt;5,"échantillon insuffisant",IF($H$6&lt;0.0001,"&lt; 0,0001",$H$6))),"—")</f>
        <v>0.03548845046647475</v>
      </c>
    </row>
    <row r="15" ht="20" customHeight="1">
      <c r="B15" s="8" t="inlineStr">
        <is>
          <t xml:space="preserve">Niveau de confiance (%)</t>
        </is>
      </c>
      <c r="C15" s="9">
        <v>95.0</v>
      </c>
      <c r="E15" s="14" t="inlineStr">
        <is>
          <t xml:space="preserve">Score Z</t>
        </is>
      </c>
      <c r="F15" s="48">
        <f>IFERROR(IF($H$5=0,"—",C23),"—")</f>
        <v>2.102740605622114</v>
      </c>
    </row>
    <row r="16" ht="12" customHeight="1">
      <c r="B16" s="7" t="inlineStr">
        <is>
          <t xml:space="preserve">Alpha = 1 − confiance (95 % → 0,05)</t>
        </is>
      </c>
      <c r="E16" s="14" t="inlineStr">
        <is>
          <t xml:space="preserve">Alpha</t>
        </is>
      </c>
      <c r="F16" s="49">
        <f>IFERROR(C24+0,"—")</f>
        <v>0.05</v>
      </c>
    </row>
    <row r="18">
      <c r="B18" s="6" t="inlineStr">
        <is>
          <t xml:space="preserve">COMMENT CE RÉSULTAT EST OBTENU</t>
        </is>
      </c>
      <c r="C18" s="6"/>
      <c r="D18" s="6"/>
      <c r="E18" s="6"/>
      <c r="F18" s="6"/>
    </row>
    <row r="19" ht="18" customHeight="1">
      <c r="B19" s="15" t="inlineStr">
        <is>
          <t xml:space="preserve">Nous calculons z = (taux B − taux A) ÷ erreur standard combinée, puis la valeur p dans la loi normale. L’approximation exige un effectif attendu minimal ≥ 5 dans chaque groupe.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Taux combiné (pooled)</t>
        </is>
      </c>
      <c r="C21" s="50">
        <f>IFERROR(IF($H$5=0,"",(C9+C13)/(C7+C11)),"—")</f>
        <v>0.115</v>
      </c>
      <c r="D21" s="40"/>
      <c r="E21" s="40"/>
      <c r="F21" s="40"/>
    </row>
    <row r="22">
      <c r="B22" s="18" t="inlineStr">
        <is>
          <t xml:space="preserve">Erreur standard combinée</t>
        </is>
      </c>
      <c r="C22" s="51">
        <f>IFERROR(IF($H$5=0,"",SQRT(C21*(1-C21)*(1/C7+1/C11))),"—")</f>
        <v>0.014267095009146046</v>
      </c>
      <c r="D22" s="40"/>
      <c r="E22" s="40"/>
      <c r="F22" s="40"/>
    </row>
    <row r="23">
      <c r="B23" s="18" t="inlineStr">
        <is>
          <t xml:space="preserve">Score z utilisé</t>
        </is>
      </c>
      <c r="C23" s="39">
        <f>IFERROR(IF($H$5=0,"",IF(C22=0,0,(C13/C11-C9/C7)/C22)),"—")</f>
        <v>2.102740605622114</v>
      </c>
      <c r="D23" s="40"/>
      <c r="E23" s="40"/>
      <c r="F23" s="40"/>
    </row>
    <row r="24">
      <c r="B24" s="18" t="inlineStr">
        <is>
          <t xml:space="preserve">Alpha (1 − confiance)</t>
        </is>
      </c>
      <c r="C24" s="41">
        <f>IFERROR(IFERROR(1-(C15*1)/100,0.05),"—")</f>
        <v>0.05</v>
      </c>
      <c r="D24" s="40"/>
      <c r="E24" s="40"/>
      <c r="F24" s="40"/>
    </row>
    <row r="25">
      <c r="B25" s="18" t="inlineStr">
        <is>
          <t xml:space="preserve">Effectif attendu minimal (≥ 5)</t>
        </is>
      </c>
      <c r="C25" s="52">
        <f>IFERROR(IF($H$5=0,"",MIN(C7*C21,C7*(1-C21),C11*C21,C11*(1-C21))),"—")</f>
        <v>115.0</v>
      </c>
      <c r="D25" s="40"/>
      <c r="E25" s="40"/>
      <c r="F25" s="40"/>
    </row>
    <row r="27">
      <c r="B27" s="6" t="inlineStr">
        <is>
          <t xml:space="preserve">COMPRENDRE EN QUELQUES MINUTES</t>
        </is>
      </c>
      <c r="C27" s="6"/>
      <c r="D27" s="6"/>
      <c r="E27" s="6"/>
      <c r="F27" s="6"/>
    </row>
    <row r="28" ht="24" customHeight="1">
      <c r="B28" s="16" t="inlineStr">
        <is>
          <t xml:space="preserve">•  La significativité statistique ne dit pas si le gain compte pour l’activité.</t>
        </is>
      </c>
    </row>
    <row r="29" ht="24" customHeight="1">
      <c r="B29" s="16" t="inlineStr">
        <is>
          <t xml:space="preserve">•  Un test bilatéral est plus sûr si la variante peut aussi dégrader le résultat.</t>
        </is>
      </c>
    </row>
    <row r="30" ht="24" customHeight="1">
      <c r="B30" s="16" t="inlineStr">
        <is>
          <t xml:space="preserve">•  Trop peu de données peut masquer un effet réel ou produire une conclusion instable.</t>
        </is>
      </c>
    </row>
    <row r="32">
      <c r="B32" s="6" t="inlineStr">
        <is>
          <t xml:space="preserve">CE QUE CE CALCUL NE MONTRE PAS</t>
        </is>
      </c>
      <c r="C32" s="6"/>
      <c r="D32" s="6"/>
      <c r="E32" s="6"/>
      <c r="F32" s="6"/>
    </row>
    <row r="33" ht="18" customHeight="1">
      <c r="B33" s="17" t="inlineStr">
        <is>
          <t xml:space="preserve">Le test suppose des groupes indépendants et un protocole expérimental stable ; les comparaisons multiples exigent plus de prudence.</t>
        </is>
      </c>
      <c r="C33" s="17"/>
      <c r="D33" s="17"/>
      <c r="E33" s="17"/>
      <c r="F33" s="17"/>
    </row>
    <row r="34" ht="18" customHeight="1">
      <c r="B34" s="17"/>
      <c r="C34" s="17"/>
      <c r="D34" s="17"/>
      <c r="E34" s="17"/>
      <c r="F34" s="17"/>
    </row>
    <row r="36">
      <c r="B36" s="6" t="inlineStr">
        <is>
          <t xml:space="preserve">PROCHAINE ÉTAPE</t>
        </is>
      </c>
      <c r="C36" s="6"/>
      <c r="D36" s="6"/>
      <c r="E36" s="6"/>
      <c r="F36" s="6"/>
    </row>
    <row r="37" ht="18" customHeight="1">
      <c r="B37" s="16" t="inlineStr">
        <is>
          <t xml:space="preserve">Si le résultat n’est pas concluant, poursuivez jusqu’à l’échantillon prévu au lieu de vous arrêter au premier signal positif.</t>
        </is>
      </c>
      <c r="C37" s="16"/>
      <c r="D37" s="16"/>
      <c r="E37" s="16"/>
      <c r="F37" s="16"/>
    </row>
    <row r="38" ht="18" customHeight="1">
      <c r="B38" s="16"/>
      <c r="C38" s="16"/>
      <c r="D38" s="16"/>
      <c r="E38" s="16"/>
      <c r="F38" s="16"/>
    </row>
    <row r="39">
      <c r="B39" s="19" t="inlineStr">
        <is>
          <t xml:space="preserve">→ Ouvrir ce calculateur sur le site (exemples et contexte)</t>
        </is>
      </c>
    </row>
    <row r="41">
      <c r="B41" s="7" t="inlineStr">
        <is>
          <t xml:space="preserve">NPSLab — enquêtes NPS, CSAT et satisfaction · npslab.cc  |  Formules protégées sans mot de passe (Révision ▸ Ôter la protection de la feuille pour modifier).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2:C12"/>
    <mergeCell ref="B16:C16"/>
    <mergeCell ref="E6:F7"/>
    <mergeCell ref="E8:F9"/>
    <mergeCell ref="B19:F20"/>
    <mergeCell ref="B28:F28"/>
    <mergeCell ref="B29:F29"/>
    <mergeCell ref="B30:F30"/>
    <mergeCell ref="B33:F34"/>
    <mergeCell ref="B37:F38"/>
    <mergeCell ref="B39:F39"/>
    <mergeCell ref="B41:F41"/>
  </mergeCells>
  <dataValidations count="5">
    <dataValidation type="list" allowBlank="1" showInputMessage="1" showErrorMessage="1" error="Vérifiez les valeurs saisies pour continuer." sqref="C15">
      <formula1>$H$1:$H$3</formula1>
    </dataValidation>
    <dataValidation type="whole" operator="greaterThanOrEqual" allowBlank="1" showInputMessage="1" showErrorMessage="1" error="Vérifiez les valeurs saisies pour continuer." sqref="C7">
      <formula1>1</formula1>
    </dataValidation>
    <dataValidation type="whole" operator="greaterThanOrEqual" allowBlank="1" showInputMessage="1" showErrorMessage="1" error="Vérifiez les valeurs saisies pour continuer." sqref="C11">
      <formula1>1</formula1>
    </dataValidation>
    <dataValidation type="whole" operator="greaterThanOrEqual" allowBlank="1" showInputMessage="1" showErrorMessage="1" error="Vérifiez les valeurs saisies pour continuer." sqref="C9">
      <formula1>0</formula1>
    </dataValidation>
    <dataValidation type="whole" operator="greaterThanOrEqual" allowBlank="1" showInputMessage="1" showErrorMessage="1" error="Vérifiez les valeurs saisies pour continuer." sqref="C13">
      <formula1>0</formula1>
    </dataValidation>
  </dataValidations>
  <hyperlinks>
    <hyperlink ref="F3" location="'Menu'!A1"/>
    <hyperlink ref="B39" r:id="rId1" tooltip="https://npslab.cc/fr/outils/significativite-test-ab"/>
    <hyperlink ref="B41" r:id="rId2" tooltip="https://npslab.cc/f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27D064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Calculateur de valeur p à partir du score Z</t>
        </is>
      </c>
      <c r="C1" s="1"/>
      <c r="D1" s="1"/>
      <c r="E1" s="1"/>
      <c r="F1" s="1"/>
      <c r="G1" s="1"/>
      <c r="H1" s="0" t="inlineStr">
        <is>
          <t xml:space="preserve">Bilatéral</t>
        </is>
      </c>
    </row>
    <row r="2" ht="30" customHeight="1">
      <c r="A2" s="1"/>
      <c r="B2" s="3" t="inlineStr">
        <is>
          <t xml:space="preserve">Convertissez un score Z en valeur p et voyez comment la queue choisie modifie l’interprétation.</t>
        </is>
      </c>
      <c r="C2" s="1"/>
      <c r="D2" s="1"/>
      <c r="E2" s="1"/>
      <c r="F2" s="1"/>
      <c r="G2" s="1"/>
      <c r="H2" s="0" t="inlineStr">
        <is>
          <t xml:space="preserve">Queue gauche</t>
        </is>
      </c>
    </row>
    <row r="3" ht="16" customHeight="1">
      <c r="A3" s="1"/>
      <c r="B3" s="4" t="inlineStr">
        <is>
          <t xml:space="preserve">Valider des décisions · ≈ 2 min · Gratuit, par NPSLab</t>
        </is>
      </c>
      <c r="C3" s="1"/>
      <c r="D3" s="1"/>
      <c r="E3" s="1"/>
      <c r="F3" s="5" t="inlineStr">
        <is>
          <t xml:space="preserve">← Menu</t>
        </is>
      </c>
      <c r="G3" s="1"/>
      <c r="H3" s="0" t="inlineStr">
        <is>
          <t xml:space="preserve">Queue droite</t>
        </is>
      </c>
    </row>
    <row r="4" ht="8" customHeight="1"/>
    <row r="5">
      <c r="B5" s="6" t="inlineStr">
        <is>
          <t xml:space="preserve">VOS DONNÉES</t>
        </is>
      </c>
      <c r="C5" s="6"/>
      <c r="E5" s="6" t="inlineStr">
        <is>
          <t xml:space="preserve">VOTRE RÉSULTAT</t>
        </is>
      </c>
      <c r="F5" s="6"/>
      <c r="H5" s="0">
        <f>IF(AND(ISNUMBER(C7),ISNUMBER(C11),C11&gt;0,C11&lt;1),1,0)</f>
        <v>1.0</v>
      </c>
    </row>
    <row r="6">
      <c r="B6" s="7" t="inlineStr">
        <is>
          <t xml:space="preserve">Modifiez uniquement les cellules jaunes.</t>
        </is>
      </c>
      <c r="E6" s="53">
        <f>IFERROR(IF($H$5=0,"—",IF($H$6&lt;0.0001,"&lt; 0,0001",$H$6)),"—")</f>
        <v>0.04999579029644097</v>
      </c>
      <c r="F6" s="12"/>
      <c r="H6" s="0">
        <f>IF($H$5=0,"",IF(C9="Queue gauche",NORMSDIST(C7),IF(C9="Queue droite",1-NORMSDIST(C7),2*MIN(NORMSDIST(C7),1-NORMSDIST(C7)))))</f>
        <v>0.04999579029644097</v>
      </c>
    </row>
    <row r="7" ht="20" customHeight="1">
      <c r="B7" s="8" t="inlineStr">
        <is>
          <t xml:space="preserve">Score Z</t>
        </is>
      </c>
      <c r="C7" s="10">
        <v>1.96</v>
      </c>
      <c r="E7" s="12"/>
      <c r="F7" s="12"/>
    </row>
    <row r="8" ht="19" customHeight="1">
      <c r="B8" s="7" t="inlineStr">
        <is>
          <t xml:space="preserve">Peut être négatif. Ex. : 1,96</t>
        </is>
      </c>
      <c r="E8" s="13" t="str">
        <f>IFERROR(IF($H$5=0,"Saisissez le score Z et un alpha entre 0 et 1.",IF($H$6&lt;C11,"La valeur p est inférieure à alpha : le résultat est statistiquement significatif.","La valeur p n’est pas inférieure à alpha : le résultat n’est pas statistiquement significatif.")),"Vérifiez les valeurs saisies pour continuer.")</f>
        <v>La valeur p est inférieure à alpha : le résultat est statistiquement significatif.</v>
      </c>
      <c r="F8" s="12"/>
    </row>
    <row r="9" ht="19" customHeight="1">
      <c r="B9" s="8" t="inlineStr">
        <is>
          <t xml:space="preserve">Type de test</t>
        </is>
      </c>
      <c r="C9" s="9" t="inlineStr">
        <is>
          <t xml:space="preserve">Bilatéral</t>
        </is>
      </c>
      <c r="E9" s="12"/>
      <c r="F9" s="12"/>
    </row>
    <row r="10" ht="12" customHeight="1">
      <c r="B10" s="7" t="inlineStr">
        <is>
          <t xml:space="preserve">La queue doit être choisie avant d’observer le résultat.</t>
        </is>
      </c>
      <c r="E10" s="14" t="inlineStr">
        <is>
          <t xml:space="preserve">Score Z</t>
        </is>
      </c>
      <c r="F10" s="48">
        <f>IFERROR(IF($H$5=0,"—",C7+0),"—")</f>
        <v>1.96</v>
      </c>
    </row>
    <row r="11" ht="20" customHeight="1">
      <c r="B11" s="8" t="inlineStr">
        <is>
          <t xml:space="preserve">Niveau alpha</t>
        </is>
      </c>
      <c r="C11" s="10">
        <v>0.05</v>
      </c>
      <c r="E11" s="14" t="inlineStr">
        <is>
          <t xml:space="preserve">Test</t>
        </is>
      </c>
      <c r="F11" s="54" t="str">
        <f>IFERROR(IF($H$5=0,"—",C9),"—")</f>
        <v>Bilatéral</v>
      </c>
    </row>
    <row r="12" ht="12" customHeight="1">
      <c r="B12" s="7" t="inlineStr">
        <is>
          <t xml:space="preserve">0,05 est un seuil courant ; son lien avec 95 % dépend du test</t>
        </is>
      </c>
      <c r="E12" s="14" t="inlineStr">
        <is>
          <t xml:space="preserve">Alpha</t>
        </is>
      </c>
      <c r="F12" s="49">
        <f>IFERROR(IF($H$5=0,"—",C11+0),"—")</f>
        <v>0.05</v>
      </c>
    </row>
    <row r="13">
      <c r="E13" s="14" t="inlineStr">
        <is>
          <t xml:space="preserve">p · Queue gauche</t>
        </is>
      </c>
      <c r="F13" s="47">
        <f>IFERROR(IF($H$5=0,"—",NORMSDIST(C7)),"—")</f>
        <v>0.9750021048517795</v>
      </c>
    </row>
    <row r="14">
      <c r="E14" s="14" t="inlineStr">
        <is>
          <t xml:space="preserve">p · Queue droite</t>
        </is>
      </c>
      <c r="F14" s="47">
        <f>IFERROR(IF($H$5=0,"—",1-NORMSDIST(C7)),"—")</f>
        <v>0.024997895148220484</v>
      </c>
    </row>
    <row r="15">
      <c r="E15" s="14" t="inlineStr">
        <is>
          <t xml:space="preserve">p · Bilatéral</t>
        </is>
      </c>
      <c r="F15" s="47">
        <f>IFERROR(IF($H$5=0,"—",2*MIN(NORMSDIST(C7),1-NORMSDIST(C7))),"—")</f>
        <v>0.04999579029644097</v>
      </c>
    </row>
    <row r="18">
      <c r="B18" s="6" t="inlineStr">
        <is>
          <t xml:space="preserve">COMMENT CE RÉSULTAT EST OBTENU</t>
        </is>
      </c>
      <c r="C18" s="6"/>
      <c r="D18" s="6"/>
      <c r="E18" s="6"/>
      <c r="F18" s="6"/>
    </row>
    <row r="19" ht="18" customHeight="1">
      <c r="B19" s="15" t="inlineStr">
        <is>
          <t xml:space="preserve">Pour un test bilatéral, p = 2 × [1 − Φ(|z|)]. Les tests unilatéraux utilisent la queue choisie de la loi normale standard. Cette feuille utilise la fonction NORMSDIST.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COMPRENDRE EN QUELQUES MINUTES</t>
        </is>
      </c>
      <c r="C22" s="6"/>
      <c r="D22" s="6"/>
      <c r="E22" s="6"/>
      <c r="F22" s="6"/>
    </row>
    <row r="23" ht="24" customHeight="1">
      <c r="B23" s="16" t="inlineStr">
        <is>
          <t xml:space="preserve">•  La valeur p suppose l’hypothèse nulle ; elle ne donne pas sa probabilité d’être vraie.</t>
        </is>
      </c>
    </row>
    <row r="24" ht="24" customHeight="1">
      <c r="B24" s="16" t="inlineStr">
        <is>
          <t xml:space="preserve">•  La queue doit être choisie avant d’observer le résultat.</t>
        </is>
      </c>
    </row>
    <row r="25" ht="24" customHeight="1">
      <c r="B25" s="16" t="inlineStr">
        <is>
          <t xml:space="preserve">•  Un effet peut être statistiquement significatif tout en étant négligeable en pratique.</t>
        </is>
      </c>
    </row>
    <row r="27">
      <c r="B27" s="6" t="inlineStr">
        <is>
          <t xml:space="preserve">CE QUE CE CALCUL NE MONTRE PAS</t>
        </is>
      </c>
      <c r="C27" s="6"/>
      <c r="D27" s="6"/>
      <c r="E27" s="6"/>
      <c r="F27" s="6"/>
    </row>
    <row r="28" ht="18" customHeight="1">
      <c r="B28" s="17" t="inlineStr">
        <is>
          <t xml:space="preserve">La valeur p n’indique ni taille d’effet, ni qualité des données, ni puissance de l’étude.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PROCHAINE ÉTAPE</t>
        </is>
      </c>
      <c r="C31" s="6"/>
      <c r="D31" s="6"/>
      <c r="E31" s="6"/>
      <c r="F31" s="6"/>
    </row>
    <row r="32" ht="18" customHeight="1">
      <c r="B32" s="16" t="inlineStr">
        <is>
          <t xml:space="preserve">Interprétez la valeur p avec l’effet, l’intervalle de confiance et la décision à prendre.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Ouvrir ce calculateur sur le site (exemples et contexte)</t>
        </is>
      </c>
    </row>
    <row r="36">
      <c r="B36" s="7" t="inlineStr">
        <is>
          <t xml:space="preserve">NPSLab — enquêtes NPS, CSAT et satisfaction · npslab.cc  |  Formules protégées sans mot de passe (Révision ▸ Ôter la protection de la feuille pour modifier).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3">
    <dataValidation type="list" allowBlank="1" showInputMessage="1" showErrorMessage="1" error="Vérifiez les valeurs saisies pour continuer." sqref="C9">
      <formula1>$H$1:$H$3</formula1>
    </dataValidation>
    <dataValidation type="decimal" operator="between" allowBlank="1" showInputMessage="1" showErrorMessage="1" error="Vérifiez les valeurs saisies pour continuer." sqref="C7">
      <formula1>-1000000</formula1>
      <formula2>1000000</formula2>
    </dataValidation>
    <dataValidation type="decimal" operator="between" allowBlank="1" showInputMessage="1" showErrorMessage="1" error="Vérifiez les valeurs saisies pour continuer." sqref="C11">
      <formula1>0.000001</formula1>
      <formula2>0.999999</formula2>
    </dataValidation>
  </dataValidations>
  <hyperlinks>
    <hyperlink ref="F3" location="'Menu'!A1"/>
    <hyperlink ref="B34" r:id="rId1" tooltip="https://npslab.cc/fr/outils/calculateur-valeur-p"/>
    <hyperlink ref="B36" r:id="rId2" tooltip="https://npslab.cc/fr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NPSLab</Application>
  <DocSecurity>0</DocSecurity>
  <Company>NPSLab · npslab.cc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NPSLab — Calculateurs d’enquête et de statistique</dc:title>
  <dc:subject>NPS, CSAT, échantillonnage et tests A/B</dc:subject>
  <dc:creator>NPSLab · npslab.cc</dc:creator>
  <cp:lastModifiedBy>NPSLab</cp:lastModifiedBy>
  <dcterms:created xsi:type="dcterms:W3CDTF">2026-07-20T12:43:23Z</dcterms:created>
  <dcterms:modified xsi:type="dcterms:W3CDTF">2026-07-20T12:43:23Z</dcterms:modified>
</cp:coreProperties>
</file>