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21600" windowHeight="12800"/>
  </bookViews>
  <sheets>
    <sheet name="Menu" sheetId="1" r:id="rId1"/>
    <sheet name="NPS" sheetId="2" r:id="rId2"/>
    <sheet name="CSAT" sheetId="3" r:id="rId3"/>
    <sheet name="Sample Size" sheetId="4" r:id="rId4"/>
    <sheet name="Margin of Error" sheetId="5" r:id="rId5"/>
    <sheet name="Collection Plan" sheetId="6" r:id="rId6"/>
    <sheet name="A-B Test" sheetId="7" r:id="rId7"/>
    <sheet name="P-value" sheetId="8" r:id="rId8"/>
  </sheets>
  <calcPr calcId="191029" fullCalcOnLoad="1"/>
</workbook>
</file>

<file path=xl/styles.xml><?xml version="1.0" encoding="utf-8"?>
<styleSheet xmlns="http://schemas.openxmlformats.org/spreadsheetml/2006/main">
  <numFmts count="13">
    <numFmt numFmtId="164" formatCode="0.0"/>
    <numFmt numFmtId="165" formatCode="0.0%"/>
    <numFmt numFmtId="166" formatCode="#,##0"/>
    <numFmt numFmtId="167" formatCode="0.000"/>
    <numFmt numFmtId="168" formatCode="0.00"/>
    <numFmt numFmtId="169" formatCode="[$R$-416] #,##0.00"/>
    <numFmt numFmtId="170" formatCode="+0.00;-0.00;0.00"/>
    <numFmt numFmtId="171" formatCode="+0.0%;-0.0%;0.0%"/>
    <numFmt numFmtId="172" formatCode="0.0000"/>
    <numFmt numFmtId="173" formatCode="0.00000"/>
    <numFmt numFmtId="174" formatCode="@"/>
    <numFmt numFmtId="175" formatCode="#,##0.00 [$€-816]"/>
    <numFmt numFmtId="176" formatCode="[$$-409]#,##0.00"/>
  </numFmts>
  <fonts count="24">
    <font>
      <sz val="10"/>
      <color rgb="FF3A3A46"/>
      <name val="Calibri"/>
    </font>
    <font>
      <b/>
      <sz val="15"/>
      <color rgb="FFFFFFFF"/>
      <name val="Calibri"/>
    </font>
    <font>
      <sz val="10"/>
      <color rgb="FFD5D9F4"/>
      <name val="Calibri"/>
    </font>
    <font>
      <sz val="9"/>
      <color rgb="FFD5D9F4"/>
      <name val="Calibri"/>
    </font>
    <font>
      <u/>
      <sz val="9"/>
      <color rgb="FFFFFFFF"/>
      <name val="Calibri"/>
    </font>
    <font>
      <b/>
      <sz val="10"/>
      <color rgb="FF404181"/>
      <name val="Calibri"/>
    </font>
    <font>
      <sz val="8"/>
      <color rgb="FF9AA0B5"/>
      <name val="Calibri"/>
    </font>
    <font>
      <sz val="10"/>
      <color rgb="FF2E3140"/>
      <name val="Calibri"/>
    </font>
    <font>
      <b/>
      <sz val="11"/>
      <color rgb="FF1F2430"/>
      <name val="Calibri"/>
    </font>
    <font>
      <i/>
      <sz val="9.5"/>
      <color rgb="FF2E3140"/>
      <name val="Calibri"/>
    </font>
    <font>
      <sz val="9"/>
      <color rgb="FF6C7186"/>
      <name val="Calibri"/>
    </font>
    <font>
      <sz val="9.5"/>
      <color rgb="FF2E3140"/>
      <name val="Calibri"/>
    </font>
    <font>
      <sz val="9.5"/>
      <color rgb="FF8A3B3F"/>
      <name val="Calibri"/>
    </font>
    <font>
      <u/>
      <sz val="10"/>
      <color rgb="FF404181"/>
      <name val="Calibri"/>
    </font>
    <font>
      <i/>
      <sz val="11"/>
      <color rgb="FFFFFFFF"/>
      <name val="Calibri"/>
    </font>
    <font>
      <b/>
      <sz val="9"/>
      <color rgb="FF3A4390"/>
      <name val="Calibri"/>
    </font>
    <font>
      <sz val="9.5"/>
      <color rgb="FF6C7186"/>
      <name val="Calibri"/>
    </font>
    <font>
      <sz val="9"/>
      <color rgb="FF9AA0B5"/>
      <name val="Calibri"/>
    </font>
    <font>
      <b/>
      <sz val="9"/>
      <color rgb="FF7A611A"/>
      <name val="Calibri"/>
    </font>
    <font>
      <b/>
      <sz val="9"/>
      <color rgb="FF1E7A45"/>
      <name val="Calibri"/>
    </font>
    <font>
      <b/>
      <sz val="9.5"/>
      <color rgb="FF2E3140"/>
      <name val="Calibri"/>
    </font>
    <font>
      <b/>
      <sz val="20"/>
      <color rgb="FF404181"/>
      <name val="Calibri"/>
    </font>
    <font>
      <b/>
      <sz val="10"/>
      <color rgb="FF1F2430"/>
      <name val="Calibri"/>
    </font>
    <font>
      <b/>
      <sz val="9"/>
      <color rgb="FF2E314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404181"/>
        <bgColor indexed="64"/>
      </patternFill>
    </fill>
    <fill>
      <patternFill patternType="solid">
        <fgColor rgb="FFEEF0FB"/>
        <bgColor indexed="64"/>
      </patternFill>
    </fill>
    <fill>
      <patternFill patternType="solid">
        <fgColor rgb="FFFFF3C6"/>
        <bgColor indexed="64"/>
      </patternFill>
    </fill>
    <fill>
      <patternFill patternType="solid">
        <fgColor rgb="FFF4F5F9"/>
        <bgColor indexed="64"/>
      </patternFill>
    </fill>
    <fill>
      <patternFill patternType="solid">
        <fgColor rgb="FFFBEFEF"/>
        <bgColor indexed="64"/>
      </patternFill>
    </fill>
    <fill>
      <patternFill patternType="solid">
        <fgColor rgb="FFE9EBFD"/>
        <bgColor indexed="64"/>
      </patternFill>
    </fill>
    <fill>
      <patternFill patternType="solid">
        <fgColor rgb="FFFBF3D3"/>
        <bgColor indexed="64"/>
      </patternFill>
    </fill>
    <fill>
      <patternFill patternType="solid">
        <fgColor rgb="FFE4F7EC"/>
        <bgColor indexed="64"/>
      </patternFill>
    </fill>
  </fills>
  <borders count="3">
    <border>
      <left/>
      <right/>
      <top/>
      <bottom/>
      <diagonal/>
    </border>
    <border>
      <left style="thin">
        <color rgb="FFE0CE7A"/>
      </left>
      <right style="thin">
        <color rgb="FFE0CE7A"/>
      </right>
      <top style="thin">
        <color rgb="FFE0CE7A"/>
      </top>
      <bottom style="thin">
        <color rgb="FFE0CE7A"/>
      </bottom>
      <diagonal/>
    </border>
    <border>
      <left/>
      <right/>
      <top/>
      <bottom style="thin">
        <color rgb="FFC3C8E6"/>
      </bottom>
      <diagonal/>
    </border>
  </borders>
  <cellStyleXfs count="1">
    <xf numFmtId="0" fontId="0" fillId="0" borderId="0"/>
  </cellStyleXfs>
  <cellXfs count="57">
    <xf numFmtId="0" fontId="0" fillId="0" borderId="0" xfId="0" applyFont="1" applyFill="1" applyBorder="1" applyNumberFormat="1" applyAlignment="1" applyProtection="1">
      <alignment vertical="center"/>
      <protection locked="1"/>
    </xf>
    <xf numFmtId="0" fontId="0" fillId="2" borderId="0" xfId="0" applyFont="1" applyFill="1" applyBorder="1" applyNumberFormat="1" applyAlignment="1" applyProtection="1">
      <alignment vertical="center"/>
      <protection locked="1"/>
    </xf>
    <xf numFmtId="0" fontId="1" fillId="2" borderId="0" xfId="0" applyFont="1" applyFill="1" applyBorder="1" applyNumberFormat="1" applyAlignment="1" applyProtection="1">
      <alignment vertical="center"/>
      <protection locked="1"/>
    </xf>
    <xf numFmtId="0" fontId="2" fillId="2" borderId="0" xfId="0" applyFont="1" applyFill="1" applyBorder="1" applyNumberFormat="1" applyAlignment="1" applyProtection="1">
      <alignment vertical="top" wrapText="1"/>
      <protection locked="1"/>
    </xf>
    <xf numFmtId="0" fontId="3" fillId="2" borderId="0" xfId="0" applyFont="1" applyFill="1" applyBorder="1" applyNumberFormat="1" applyAlignment="1" applyProtection="1">
      <alignment vertical="center"/>
      <protection locked="1"/>
    </xf>
    <xf numFmtId="0" fontId="4" fillId="2" borderId="0" xfId="0" applyFont="1" applyFill="1" applyBorder="1" applyNumberFormat="1" applyAlignment="1" applyProtection="1">
      <alignment horizontal="right" vertical="center"/>
      <protection locked="1"/>
    </xf>
    <xf numFmtId="0" fontId="5" fillId="0" borderId="2" xfId="0" applyFont="1" applyFill="1" applyBorder="1" applyNumberFormat="1" applyAlignment="1" applyProtection="1">
      <alignment vertical="center"/>
      <protection locked="1"/>
    </xf>
    <xf numFmtId="0" fontId="6" fillId="0" borderId="0" xfId="0" applyFont="1" applyFill="1" applyBorder="1" applyNumberFormat="1" applyAlignment="1" applyProtection="1">
      <alignment vertical="top" wrapText="1"/>
      <protection locked="1"/>
    </xf>
    <xf numFmtId="0" fontId="7" fillId="0" borderId="0" xfId="0" applyFont="1" applyFill="1" applyBorder="1" applyNumberFormat="1" applyAlignment="1" applyProtection="1">
      <alignment vertical="center" wrapText="1"/>
      <protection locked="1"/>
    </xf>
    <xf numFmtId="0" fontId="8" fillId="4" borderId="1" xfId="0" applyFont="1" applyFill="1" applyBorder="1" applyNumberFormat="1" applyAlignment="1" applyProtection="1">
      <alignment horizontal="center" vertical="center"/>
      <protection locked="0"/>
    </xf>
    <xf numFmtId="2" fontId="8" fillId="4" borderId="1" xfId="0" applyFont="1" applyFill="1" applyBorder="1" applyNumberFormat="1" applyAlignment="1" applyProtection="1">
      <alignment horizontal="center" vertical="center"/>
      <protection locked="0"/>
    </xf>
    <xf numFmtId="3" fontId="8" fillId="4" borderId="1" xfId="0" applyFont="1" applyFill="1" applyBorder="1" applyNumberFormat="1" applyAlignment="1" applyProtection="1">
      <alignment horizontal="center" vertical="center"/>
      <protection locked="0"/>
    </xf>
    <xf numFmtId="0" fontId="0" fillId="3" borderId="0" xfId="0" applyFont="1" applyFill="1" applyBorder="1" applyNumberFormat="1" applyAlignment="1" applyProtection="1">
      <alignment vertical="center"/>
      <protection locked="1"/>
    </xf>
    <xf numFmtId="0" fontId="9" fillId="3" borderId="0" xfId="0" applyFont="1" applyFill="1" applyBorder="1" applyNumberFormat="1" applyAlignment="1" applyProtection="1">
      <alignment vertical="top" wrapText="1"/>
      <protection locked="1"/>
    </xf>
    <xf numFmtId="0" fontId="10" fillId="3" borderId="0" xfId="0" applyFont="1" applyFill="1" applyBorder="1" applyNumberFormat="1" applyAlignment="1" applyProtection="1">
      <alignment vertical="center" indent="1"/>
      <protection locked="1"/>
    </xf>
    <xf numFmtId="0" fontId="11" fillId="5" borderId="0" xfId="0" applyFont="1" applyFill="1" applyBorder="1" applyNumberFormat="1" applyAlignment="1" applyProtection="1">
      <alignment vertical="top" wrapText="1"/>
      <protection locked="1"/>
    </xf>
    <xf numFmtId="0" fontId="11" fillId="0" borderId="0" xfId="0" applyFont="1" applyFill="1" applyBorder="1" applyNumberFormat="1" applyAlignment="1" applyProtection="1">
      <alignment vertical="top" wrapText="1"/>
      <protection locked="1"/>
    </xf>
    <xf numFmtId="0" fontId="12" fillId="6" borderId="0" xfId="0" applyFont="1" applyFill="1" applyBorder="1" applyNumberFormat="1" applyAlignment="1" applyProtection="1">
      <alignment vertical="top" wrapText="1"/>
      <protection locked="1"/>
    </xf>
    <xf numFmtId="0" fontId="10" fillId="5" borderId="0" xfId="0" applyFont="1" applyFill="1" applyBorder="1" applyNumberFormat="1" applyAlignment="1" applyProtection="1">
      <alignment vertical="center" indent="1"/>
      <protection locked="1"/>
    </xf>
    <xf numFmtId="0" fontId="13" fillId="0" borderId="0" xfId="0" applyFont="1" applyFill="1" applyBorder="1" applyNumberFormat="1" applyAlignment="1" applyProtection="1">
      <alignment vertical="center"/>
      <protection locked="1"/>
    </xf>
    <xf numFmtId="0" fontId="14" fillId="2" borderId="0" xfId="0" applyFont="1" applyFill="1" applyBorder="1" applyNumberFormat="1" applyAlignment="1" applyProtection="1">
      <alignment vertical="center"/>
      <protection locked="1"/>
    </xf>
    <xf numFmtId="0" fontId="15" fillId="7" borderId="0" xfId="0" applyFont="1" applyFill="1" applyBorder="1" applyNumberFormat="1" applyAlignment="1" applyProtection="1">
      <alignment vertical="center"/>
      <protection locked="1"/>
    </xf>
    <xf numFmtId="0" fontId="0" fillId="7" borderId="0" xfId="0" applyFont="1" applyFill="1" applyBorder="1" applyNumberFormat="1" applyAlignment="1" applyProtection="1">
      <alignment vertical="center"/>
      <protection locked="1"/>
    </xf>
    <xf numFmtId="0" fontId="16" fillId="0" borderId="0" xfId="0" applyFont="1" applyFill="1" applyBorder="1" applyNumberFormat="1" applyAlignment="1" applyProtection="1">
      <alignment vertical="center"/>
      <protection locked="1"/>
    </xf>
    <xf numFmtId="0" fontId="17" fillId="0" borderId="0" xfId="0" applyFont="1" applyFill="1" applyBorder="1" applyNumberFormat="1" applyAlignment="1" applyProtection="1">
      <alignment horizontal="right" vertical="center"/>
      <protection locked="1"/>
    </xf>
    <xf numFmtId="0" fontId="6" fillId="0" borderId="0" xfId="0" applyFont="1" applyFill="1" applyBorder="1" applyNumberFormat="1" applyAlignment="1" applyProtection="1">
      <alignment horizontal="right" vertical="center"/>
      <protection locked="1"/>
    </xf>
    <xf numFmtId="0" fontId="18" fillId="8" borderId="0" xfId="0" applyFont="1" applyFill="1" applyBorder="1" applyNumberFormat="1" applyAlignment="1" applyProtection="1">
      <alignment vertical="center"/>
      <protection locked="1"/>
    </xf>
    <xf numFmtId="0" fontId="0" fillId="8" borderId="0" xfId="0" applyFont="1" applyFill="1" applyBorder="1" applyNumberFormat="1" applyAlignment="1" applyProtection="1">
      <alignment vertical="center"/>
      <protection locked="1"/>
    </xf>
    <xf numFmtId="0" fontId="19" fillId="9" borderId="0" xfId="0" applyFont="1" applyFill="1" applyBorder="1" applyNumberFormat="1" applyAlignment="1" applyProtection="1">
      <alignment vertical="center"/>
      <protection locked="1"/>
    </xf>
    <xf numFmtId="0" fontId="0" fillId="9" borderId="0" xfId="0" applyFont="1" applyFill="1" applyBorder="1" applyNumberFormat="1" applyAlignment="1" applyProtection="1">
      <alignment vertical="center"/>
      <protection locked="1"/>
    </xf>
    <xf numFmtId="0" fontId="20" fillId="0" borderId="0" xfId="0" applyFont="1" applyFill="1" applyBorder="1" applyNumberFormat="1" applyAlignment="1" applyProtection="1">
      <alignment vertical="center"/>
      <protection locked="1"/>
    </xf>
    <xf numFmtId="164" fontId="21" fillId="3" borderId="0" xfId="0" applyFont="1" applyFill="1" applyBorder="1" applyNumberFormat="1" applyAlignment="1" applyProtection="1">
      <alignment horizontal="center" vertical="center"/>
      <protection locked="1"/>
    </xf>
    <xf numFmtId="165" fontId="22" fillId="3" borderId="0" xfId="0" applyFont="1" applyFill="1" applyBorder="1" applyNumberFormat="1" applyAlignment="1" applyProtection="1">
      <alignment horizontal="right" vertical="center"/>
      <protection locked="1"/>
    </xf>
    <xf numFmtId="3" fontId="22" fillId="3" borderId="0" xfId="0" applyFont="1" applyFill="1" applyBorder="1" applyNumberFormat="1" applyAlignment="1" applyProtection="1">
      <alignment horizontal="right" vertical="center"/>
      <protection locked="1"/>
    </xf>
    <xf numFmtId="165" fontId="21" fillId="3" borderId="0" xfId="0" applyFont="1" applyFill="1" applyBorder="1" applyNumberFormat="1" applyAlignment="1" applyProtection="1">
      <alignment horizontal="center" vertical="center"/>
      <protection locked="1"/>
    </xf>
    <xf numFmtId="166" fontId="21" fillId="3" borderId="0" xfId="0" applyFont="1" applyFill="1" applyBorder="1" applyNumberFormat="1" applyAlignment="1" applyProtection="1">
      <alignment horizontal="center" vertical="center"/>
      <protection locked="1"/>
    </xf>
    <xf numFmtId="9" fontId="22" fillId="3" borderId="0" xfId="0" applyFont="1" applyFill="1" applyBorder="1" applyNumberFormat="1" applyAlignment="1" applyProtection="1">
      <alignment horizontal="right" vertical="center"/>
      <protection locked="1"/>
    </xf>
    <xf numFmtId="164" fontId="22" fillId="3" borderId="0" xfId="0" applyFont="1" applyFill="1" applyBorder="1" applyNumberFormat="1" applyAlignment="1" applyProtection="1">
      <alignment horizontal="right" vertical="center"/>
      <protection locked="1"/>
    </xf>
    <xf numFmtId="166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3" fillId="5" borderId="0" xfId="0" applyFont="1" applyFill="1" applyBorder="1" applyNumberFormat="1" applyAlignment="1" applyProtection="1">
      <alignment horizontal="right" vertical="center"/>
      <protection locked="1"/>
    </xf>
    <xf numFmtId="0" fontId="0" fillId="5" borderId="0" xfId="0" applyFont="1" applyFill="1" applyBorder="1" applyNumberFormat="1" applyAlignment="1" applyProtection="1">
      <alignment vertical="center"/>
      <protection locked="1"/>
    </xf>
    <xf numFmtId="168" fontId="23" fillId="5" borderId="0" xfId="0" applyFont="1" applyFill="1" applyBorder="1" applyNumberFormat="1" applyAlignment="1" applyProtection="1">
      <alignment horizontal="right" vertical="center"/>
      <protection locked="1"/>
    </xf>
    <xf numFmtId="169" fontId="22" fillId="3" borderId="0" xfId="0" applyFont="1" applyFill="1" applyBorder="1" applyNumberFormat="1" applyAlignment="1" applyProtection="1">
      <alignment horizontal="right" vertical="center"/>
      <protection locked="1"/>
    </xf>
    <xf numFmtId="0" fontId="21" fillId="3" borderId="0" xfId="0" applyFont="1" applyFill="1" applyBorder="1" applyNumberFormat="1" applyAlignment="1" applyProtection="1">
      <alignment horizontal="center" vertical="center"/>
      <protection locked="1"/>
    </xf>
    <xf numFmtId="10" fontId="22" fillId="3" borderId="0" xfId="0" applyFont="1" applyFill="1" applyBorder="1" applyNumberFormat="1" applyAlignment="1" applyProtection="1">
      <alignment horizontal="right" vertical="center"/>
      <protection locked="1"/>
    </xf>
    <xf numFmtId="170" fontId="22" fillId="3" borderId="0" xfId="0" applyFont="1" applyFill="1" applyBorder="1" applyNumberFormat="1" applyAlignment="1" applyProtection="1">
      <alignment horizontal="right" vertical="center"/>
      <protection locked="1"/>
    </xf>
    <xf numFmtId="171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2" fillId="3" borderId="0" xfId="0" applyFont="1" applyFill="1" applyBorder="1" applyNumberFormat="1" applyAlignment="1" applyProtection="1">
      <alignment horizontal="right" vertical="center"/>
      <protection locked="1"/>
    </xf>
    <xf numFmtId="167" fontId="22" fillId="3" borderId="0" xfId="0" applyFont="1" applyFill="1" applyBorder="1" applyNumberFormat="1" applyAlignment="1" applyProtection="1">
      <alignment horizontal="right" vertical="center"/>
      <protection locked="1"/>
    </xf>
    <xf numFmtId="168" fontId="22" fillId="3" borderId="0" xfId="0" applyFont="1" applyFill="1" applyBorder="1" applyNumberFormat="1" applyAlignment="1" applyProtection="1">
      <alignment horizontal="right" vertical="center"/>
      <protection locked="1"/>
    </xf>
    <xf numFmtId="172" fontId="23" fillId="5" borderId="0" xfId="0" applyFont="1" applyFill="1" applyBorder="1" applyNumberFormat="1" applyAlignment="1" applyProtection="1">
      <alignment horizontal="right" vertical="center"/>
      <protection locked="1"/>
    </xf>
    <xf numFmtId="173" fontId="23" fillId="5" borderId="0" xfId="0" applyFont="1" applyFill="1" applyBorder="1" applyNumberFormat="1" applyAlignment="1" applyProtection="1">
      <alignment horizontal="right" vertical="center"/>
      <protection locked="1"/>
    </xf>
    <xf numFmtId="164" fontId="23" fillId="5" borderId="0" xfId="0" applyFont="1" applyFill="1" applyBorder="1" applyNumberFormat="1" applyAlignment="1" applyProtection="1">
      <alignment horizontal="right" vertical="center"/>
      <protection locked="1"/>
    </xf>
    <xf numFmtId="172" fontId="21" fillId="3" borderId="0" xfId="0" applyFont="1" applyFill="1" applyBorder="1" applyNumberFormat="1" applyAlignment="1" applyProtection="1">
      <alignment horizontal="center" vertical="center"/>
      <protection locked="1"/>
    </xf>
    <xf numFmtId="174" fontId="22" fillId="3" borderId="0" xfId="0" applyFont="1" applyFill="1" applyBorder="1" applyNumberFormat="1" applyAlignment="1" applyProtection="1">
      <alignment horizontal="right" vertical="center"/>
      <protection locked="1"/>
    </xf>
    <xf numFmtId="175" fontId="22" fillId="3" borderId="0" xfId="0" applyFont="1" applyFill="1" applyBorder="1" applyNumberFormat="1" applyAlignment="1" applyProtection="1">
      <alignment horizontal="right" vertical="center"/>
      <protection locked="1"/>
    </xf>
    <xf numFmtId="176" fontId="22" fillId="3" borderId="0" xfId="0" applyFont="1" applyFill="1" applyBorder="1" applyNumberFormat="1" applyAlignment="1" applyProtection="1">
      <alignment horizontal="right" vertical="center"/>
      <protection locked="1"/>
    </xf>
  </cellXfs>
  <cellStyles count="1">
    <cellStyle name="Normal" xfId="0" builtinId="0"/>
  </cellStyles>
  <dxfs count="2">
    <dxf>
      <font>
        <color rgb="FF1E9E52"/>
      </font>
    </dxf>
    <dxf>
      <font>
        <color rgb="FFC0392B"/>
      </font>
    </dxf>
  </dxfs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styles" Target="style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" TargetMode="External"/><Relationship Id="rId2" Type="http://schemas.openxmlformats.org/officeDocument/2006/relationships/hyperlink" Target="https://npslab.cc/en/tools/survey-builder" TargetMode="External"/><Relationship Id="rId3" Type="http://schemas.openxmlformats.org/officeDocument/2006/relationships/hyperlink" Target="https://npslab.cc/en/tools" TargetMode="External"/><Relationship Id="rId4" Type="http://schemas.openxmlformats.org/officeDocument/2006/relationships/hyperlink" Target="https://npslab.cc/en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nps-calculator" TargetMode="External"/><Relationship Id="rId2" Type="http://schemas.openxmlformats.org/officeDocument/2006/relationships/hyperlink" Target="https://npslab.cc/en" TargetMode="Externa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csat-calculator" TargetMode="External"/><Relationship Id="rId2" Type="http://schemas.openxmlformats.org/officeDocument/2006/relationships/hyperlink" Target="https://npslab.cc/en" TargetMode="Externa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sample-size-calculator" TargetMode="External"/><Relationship Id="rId2" Type="http://schemas.openxmlformats.org/officeDocument/2006/relationships/hyperlink" Target="https://npslab.cc/en" TargetMode="Externa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margin-of-error-calculator" TargetMode="External"/><Relationship Id="rId2" Type="http://schemas.openxmlformats.org/officeDocument/2006/relationships/hyperlink" Target="https://npslab.cc/en" TargetMode="Externa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survey-collection-planner" TargetMode="External"/><Relationship Id="rId2" Type="http://schemas.openxmlformats.org/officeDocument/2006/relationships/hyperlink" Target="https://npslab.cc/en" TargetMode="Externa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ab-test-significance" TargetMode="External"/><Relationship Id="rId2" Type="http://schemas.openxmlformats.org/officeDocument/2006/relationships/hyperlink" Target="https://npslab.cc/en" TargetMode="Externa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hyperlink" Target="https://npslab.cc/en/tools/p-value-calculator" TargetMode="External"/><Relationship Id="rId2" Type="http://schemas.openxmlformats.org/officeDocument/2006/relationships/hyperlink" Target="https://npslab.cc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04181"/>
  </sheetPr>
  <sheetViews>
    <sheetView showGridLines="0" workbookViewId="0"/>
  </sheetViews>
  <sheetFormatPr defaultRowHeight="15.5"/>
  <cols>
    <col min="1" max="1" width="2.5" customWidth="1"/>
    <col min="2" max="2" width="32" customWidth="1"/>
    <col min="3" max="3" width="56" customWidth="1"/>
    <col min="4" max="4" width="10" customWidth="1"/>
    <col min="5" max="5" width="16" customWidth="1"/>
    <col min="6" max="6" width="2.5" customWidth="1"/>
  </cols>
  <sheetData>
    <row r="1" ht="30" customHeight="1">
      <c r="A1" s="1"/>
      <c r="B1" s="2" t="inlineStr">
        <is>
          <r>
            <rPr>
              <b/>
              <sz val="16"/>
              <color rgb="FFFFFFFF"/>
              <rFont val="Calibri"/>
            </rPr>
            <t xml:space="preserve">NPS</t>
          </r>
          <r>
            <rPr>
              <b/>
              <sz val="16"/>
              <color rgb="FF9FDF7C"/>
              <rFont val="Calibri"/>
            </rPr>
            <t xml:space="preserve">Lab</t>
          </r>
          <r>
            <rPr>
              <sz val="12"/>
              <color rgb="FFFFFFFF"/>
              <rFont val="Calibri"/>
            </rPr>
            <t xml:space="preserve">   Survey &amp; Statistics Calculators</t>
          </r>
        </is>
      </c>
      <c r="C1" s="1"/>
      <c r="D1" s="1"/>
      <c r="E1" s="5" t="inlineStr">
        <is>
          <t xml:space="preserve">npslab.cc ↗</t>
        </is>
      </c>
      <c r="F1" s="1"/>
    </row>
    <row r="2" ht="20" customHeight="1">
      <c r="A2" s="1"/>
      <c r="B2" s="20" t="inlineStr">
        <is>
          <t xml:space="preserve">Calculate. Understand. Decide with confidence.</t>
        </is>
      </c>
      <c r="C2" s="1"/>
      <c r="D2" s="1"/>
      <c r="E2" s="1"/>
      <c r="F2" s="1"/>
    </row>
    <row r="3" ht="18" customHeight="1">
      <c r="A3" s="1"/>
      <c r="B3" s="3" t="inlineStr">
        <is>
          <t xml:space="preserve">Free NPSLab tools that turn survey responses into next steps. Feel free to share this file.</t>
        </is>
      </c>
      <c r="C3" s="1"/>
      <c r="D3" s="1"/>
      <c r="E3" s="1"/>
      <c r="F3" s="1"/>
    </row>
    <row r="4" ht="8" customHeight="1"/>
    <row r="5">
      <c r="B5" s="6" t="inlineStr">
        <is>
          <t xml:space="preserve">HOW TO USE</t>
        </is>
      </c>
      <c r="C5" s="6"/>
    </row>
    <row r="6">
      <c r="B6" s="16" t="inlineStr">
        <is>
          <t xml:space="preserve">1.  Use the colored tabs below or click a tool in this list.</t>
        </is>
      </c>
    </row>
    <row r="7">
      <c r="B7" s="16" t="inlineStr">
        <is>
          <t xml:space="preserve">2.  In each calculator, edit only the yellow cells — a sample is already filled in.</t>
        </is>
      </c>
    </row>
    <row r="8">
      <c r="B8" s="16" t="inlineStr">
        <is>
          <t xml:space="preserve">3.  The result and its interpretation update automatically — no macros.</t>
        </is>
      </c>
    </row>
    <row r="9">
      <c r="B9" s="7" t="inlineStr">
        <is>
          <t xml:space="preserve">All other cells are protected (no password) against accidental edits. To unlock: Review ▸ Unprotect Sheet.</t>
        </is>
      </c>
    </row>
    <row r="11">
      <c r="B11" s="6" t="inlineStr">
        <is>
          <t xml:space="preserve">ALL TOOLS</t>
        </is>
      </c>
      <c r="C11" s="6"/>
      <c r="D11" s="6"/>
      <c r="E11" s="6"/>
    </row>
    <row r="12" ht="18" customHeight="1">
      <c r="B12" s="21" t="inlineStr">
        <is>
          <t xml:space="preserve">MEASURE EXPERIENCE</t>
        </is>
      </c>
      <c r="C12" s="22"/>
      <c r="D12" s="22"/>
      <c r="E12" s="22"/>
    </row>
    <row r="13" ht="18" customHeight="1">
      <c r="B13" s="19" t="inlineStr">
        <is>
          <t xml:space="preserve">NPS calculator</t>
        </is>
      </c>
      <c r="C13" s="23" t="inlineStr">
        <is>
          <t xml:space="preserve">The balance between promoters and detractors from your counts.</t>
        </is>
      </c>
      <c r="D13" s="24" t="inlineStr">
        <is>
          <t xml:space="preserve">≈ 1 min</t>
        </is>
      </c>
      <c r="E13" s="25" t="inlineStr">
        <is>
          <t xml:space="preserve">tab NPS</t>
        </is>
      </c>
    </row>
    <row r="14" ht="18" customHeight="1">
      <c r="B14" s="19" t="inlineStr">
        <is>
          <t xml:space="preserve">CSAT calculator</t>
        </is>
      </c>
      <c r="C14" s="23" t="inlineStr">
        <is>
          <t xml:space="preserve">The share of satisfied customers in an interaction.</t>
        </is>
      </c>
      <c r="D14" s="24" t="inlineStr">
        <is>
          <t xml:space="preserve">≈ 1 min</t>
        </is>
      </c>
      <c r="E14" s="25" t="inlineStr">
        <is>
          <t xml:space="preserve">tab CSAT</t>
        </is>
      </c>
    </row>
    <row r="15" ht="18" customHeight="1">
      <c r="B15" s="26" t="inlineStr">
        <is>
          <t xml:space="preserve">PLAN RESEARCH</t>
        </is>
      </c>
      <c r="C15" s="27"/>
      <c r="D15" s="27"/>
      <c r="E15" s="27"/>
    </row>
    <row r="16" ht="18" customHeight="1">
      <c r="B16" s="19" t="inlineStr">
        <is>
          <t xml:space="preserve">Sample size calculator</t>
        </is>
      </c>
      <c r="C16" s="23" t="inlineStr">
        <is>
          <t xml:space="preserve">How many responses you need for your chosen precision.</t>
        </is>
      </c>
      <c r="D16" s="24" t="inlineStr">
        <is>
          <t xml:space="preserve">≈ 2 min</t>
        </is>
      </c>
      <c r="E16" s="25" t="inlineStr">
        <is>
          <t xml:space="preserve">tab Sample Size</t>
        </is>
      </c>
    </row>
    <row r="17" ht="18" customHeight="1">
      <c r="B17" s="19" t="inlineStr">
        <is>
          <t xml:space="preserve">Margin of error calculator</t>
        </is>
      </c>
      <c r="C17" s="23" t="inlineStr">
        <is>
          <t xml:space="preserve">How far a sample result may vary.</t>
        </is>
      </c>
      <c r="D17" s="24" t="inlineStr">
        <is>
          <t xml:space="preserve">≈ 2 min</t>
        </is>
      </c>
      <c r="E17" s="25" t="inlineStr">
        <is>
          <t xml:space="preserve">tab Margin of Error</t>
        </is>
      </c>
    </row>
    <row r="18" ht="18" customHeight="1">
      <c r="B18" s="19" t="inlineStr">
        <is>
          <t xml:space="preserve">Response collection planner</t>
        </is>
      </c>
      <c r="C18" s="23" t="inlineStr">
        <is>
          <t xml:space="preserve">Invitations, daily pace, and cost to hit your target.</t>
        </is>
      </c>
      <c r="D18" s="24" t="inlineStr">
        <is>
          <t xml:space="preserve">≈ 3 min</t>
        </is>
      </c>
      <c r="E18" s="25" t="inlineStr">
        <is>
          <t xml:space="preserve">tab Collection Plan</t>
        </is>
      </c>
    </row>
    <row r="19" ht="18" customHeight="1">
      <c r="B19" s="28" t="inlineStr">
        <is>
          <t xml:space="preserve">VALIDATE DECISIONS</t>
        </is>
      </c>
      <c r="C19" s="29"/>
      <c r="D19" s="29"/>
      <c r="E19" s="29"/>
    </row>
    <row r="20" ht="18" customHeight="1">
      <c r="B20" s="19" t="inlineStr">
        <is>
          <t xml:space="preserve">A/B significance calculator</t>
        </is>
      </c>
      <c r="C20" s="23" t="inlineStr">
        <is>
          <t xml:space="preserve">Whether the difference between A and B is statistically significant.</t>
        </is>
      </c>
      <c r="D20" s="24" t="inlineStr">
        <is>
          <t xml:space="preserve">≈ 3 min</t>
        </is>
      </c>
      <c r="E20" s="25" t="inlineStr">
        <is>
          <t xml:space="preserve">tab A-B Test</t>
        </is>
      </c>
    </row>
    <row r="21" ht="18" customHeight="1">
      <c r="B21" s="19" t="inlineStr">
        <is>
          <t xml:space="preserve">P-value calculator from a Z-score</t>
        </is>
      </c>
      <c r="C21" s="23" t="inlineStr">
        <is>
          <t xml:space="preserve">Converts a Z-score into a p-value and checks it against alpha.</t>
        </is>
      </c>
      <c r="D21" s="24" t="inlineStr">
        <is>
          <t xml:space="preserve">≈ 2 min</t>
        </is>
      </c>
      <c r="E21" s="25" t="inlineStr">
        <is>
          <t xml:space="preserve">tab P-value</t>
        </is>
      </c>
    </row>
    <row r="23">
      <c r="B23" s="30" t="inlineStr">
        <is>
          <t xml:space="preserve">Also on the site:</t>
        </is>
      </c>
      <c r="C23" s="23" t="inlineStr">
        <is>
          <t xml:space="preserve">Guided survey builder — build a ready-to-use question script (doesn’t fit in a spreadsheet).</t>
        </is>
      </c>
    </row>
    <row r="24">
      <c r="B24" s="30" t="inlineStr">
        <is>
          <t xml:space="preserve">Online version:</t>
        </is>
      </c>
      <c r="C24" s="19" t="inlineStr">
        <is>
          <t xml:space="preserve">npslab.cc/en/tools — the same calculators with examples, guides, and charts.</t>
        </is>
      </c>
    </row>
    <row r="26">
      <c r="B26" s="7" t="inlineStr">
        <is>
          <t xml:space="preserve">© NPSLab — NPS, CSAT and satisfaction survey platform · npslab.cc · All calculations happen inside your spreadsheet; no data is sent anywhere.</t>
        </is>
      </c>
    </row>
  </sheetData>
  <sheetProtection sheet="1" objects="1" scenarios="1"/>
  <mergeCells count="10">
    <mergeCell ref="B1:D1"/>
    <mergeCell ref="B2:E2"/>
    <mergeCell ref="B3:E3"/>
    <mergeCell ref="B6:E6"/>
    <mergeCell ref="B7:E7"/>
    <mergeCell ref="B8:E8"/>
    <mergeCell ref="B9:E9"/>
    <mergeCell ref="C23:E23"/>
    <mergeCell ref="C24:E24"/>
    <mergeCell ref="B26:E26"/>
  </mergeCells>
  <hyperlinks>
    <hyperlink ref="E1" r:id="rId1" tooltip="https://npslab.cc/en"/>
    <hyperlink ref="B13" location="'NPS'!A1"/>
    <hyperlink ref="B14" location="'CSAT'!A1"/>
    <hyperlink ref="B16" location="'Sample Size'!A1"/>
    <hyperlink ref="B17" location="'Margin of Error'!A1"/>
    <hyperlink ref="B18" location="'Collection Plan'!A1"/>
    <hyperlink ref="B20" location="'A-B Test'!A1"/>
    <hyperlink ref="B21" location="'P-value'!A1"/>
    <hyperlink ref="C23" r:id="rId2" tooltip="https://npslab.cc/en/tools/survey-builder"/>
    <hyperlink ref="C24" r:id="rId3" tooltip="https://npslab.cc/en/tools"/>
    <hyperlink ref="B26" r:id="rId4" tooltip="https://npslab.cc/e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NPS calculator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Enter the responses in each group and see the balance between promoters and detractors.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Measure experience · ≈ 1 min · Free, by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</row>
    <row r="6">
      <c r="B6" s="7" t="inlineStr">
        <is>
          <t xml:space="preserve">Edit only the yellow cells.</t>
        </is>
      </c>
      <c r="E6" s="31">
        <f>IFERROR(IF((C7+C9+C11)=0,"—",(C7-C11)/(C7+C9+C11)*100),"—")</f>
        <v>26.666666666666668</v>
      </c>
      <c r="F6" s="12"/>
    </row>
    <row r="7" ht="20" customHeight="1">
      <c r="B7" s="8" t="inlineStr">
        <is>
          <t xml:space="preserve">Promoters</t>
        </is>
      </c>
      <c r="C7" s="9">
        <v>80.0</v>
      </c>
      <c r="E7" s="12"/>
      <c r="F7" s="12"/>
    </row>
    <row r="8" ht="19" customHeight="1">
      <c r="B8" s="7" t="inlineStr">
        <is>
          <t xml:space="preserve">Scores 9 and 10</t>
        </is>
      </c>
      <c r="E8" s="13" t="str">
        <f>IFERROR(IF((C7+C9+C11)=0,"Enter the responses in each group to see your NPS.",IF((C7-C11)/(C7+C9+C11)*100&gt;0,"There are more promoters than detractors in this sample.",IF((C7-C11)/(C7+C9+C11)*100&lt;0,"There are more detractors than promoters in this sample.","Promoters and detractors are balanced in this sample."))),"Review the values you entered to continue.")</f>
        <v>There are more promoters than detractors in this sample.</v>
      </c>
      <c r="F8" s="12"/>
    </row>
    <row r="9" ht="19" customHeight="1">
      <c r="B9" s="8" t="inlineStr">
        <is>
          <t xml:space="preserve">Passives</t>
        </is>
      </c>
      <c r="C9" s="9">
        <v>30.0</v>
      </c>
      <c r="E9" s="12"/>
      <c r="F9" s="12"/>
    </row>
    <row r="10" ht="12" customHeight="1">
      <c r="B10" s="7" t="inlineStr">
        <is>
          <t xml:space="preserve">Scores 7 and 8</t>
        </is>
      </c>
      <c r="E10" s="14" t="inlineStr">
        <is>
          <t xml:space="preserve">Promoters</t>
        </is>
      </c>
      <c r="F10" s="32">
        <f>IFERROR(IF((C7+C9+C11)=0,"",C7/(C7+C9+C11)),"—")</f>
        <v>0.5333333333333333</v>
      </c>
    </row>
    <row r="11" ht="20" customHeight="1">
      <c r="B11" s="8" t="inlineStr">
        <is>
          <t xml:space="preserve">Detractors</t>
        </is>
      </c>
      <c r="C11" s="9">
        <v>40.0</v>
      </c>
      <c r="E11" s="14" t="inlineStr">
        <is>
          <t xml:space="preserve">Passives</t>
        </is>
      </c>
      <c r="F11" s="32">
        <f>IFERROR(IF((C7+C9+C11)=0,"",C9/(C7+C9+C11)),"—")</f>
        <v>0.2</v>
      </c>
    </row>
    <row r="12" ht="12" customHeight="1">
      <c r="B12" s="7" t="inlineStr">
        <is>
          <t xml:space="preserve">Scores 0 through 6</t>
        </is>
      </c>
      <c r="E12" s="14" t="inlineStr">
        <is>
          <t xml:space="preserve">Detractors</t>
        </is>
      </c>
      <c r="F12" s="32">
        <f>IFERROR(IF((C7+C9+C11)=0,"",C11/(C7+C9+C11)),"—")</f>
        <v>0.26666666666666666</v>
      </c>
    </row>
    <row r="13">
      <c r="E13" s="14" t="inlineStr">
        <is>
          <t xml:space="preserve">Total responses</t>
        </is>
      </c>
      <c r="F13" s="33">
        <f>IFERROR((C7+C9+C11),"—")</f>
        <v>150.0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NPS = percentage of promoters − percentage of detractors. Every valid response is included in the total. The score ranges from −100 to +100 and is not a percentage.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UNDERSTAND IT IN A FEW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Scores of 9 and 10 make up the promoter group.</t>
        </is>
      </c>
    </row>
    <row r="24" ht="24" customHeight="1">
      <c r="B24" s="16" t="inlineStr">
        <is>
          <t xml:space="preserve">•  Scores of 7 and 8 are neutral in the formula but still matter.</t>
        </is>
      </c>
    </row>
    <row r="25" ht="24" customHeight="1">
      <c r="B25" s="16" t="inlineStr">
        <is>
          <t xml:space="preserve">•  Scores from 0 to 6 make up the detractor group.</t>
        </is>
      </c>
    </row>
    <row r="27">
      <c r="B27" s="6" t="inlineStr">
        <is>
          <t xml:space="preserve">WHAT THIS CALCULATION DOES NOT SHOW</t>
        </is>
      </c>
      <c r="C27" s="6"/>
      <c r="D27" s="6"/>
      <c r="E27" s="6"/>
      <c r="F27" s="6"/>
    </row>
    <row r="28" ht="18" customHeight="1">
      <c r="B28" s="17" t="inlineStr">
        <is>
          <t xml:space="preserve">A score alone does not explain the cause or define good performance. Compare periods and read the comments.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NEXT STEP</t>
        </is>
      </c>
      <c r="C31" s="6"/>
      <c r="D31" s="6"/>
      <c r="E31" s="6"/>
      <c r="F31" s="6"/>
    </row>
    <row r="32" ht="18" customHeight="1">
      <c r="B32" s="16" t="inlineStr">
        <is>
          <t xml:space="preserve">Create an NPS survey and track how the measure changes over time.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Open this calculator on the site (examples and more context)</t>
        </is>
      </c>
    </row>
    <row r="36">
      <c r="B36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conditionalFormatting sqref="F10">
    <cfRule type="dataBar" priority="3">
      <dataBar>
        <cfvo type="num" val="0"/>
        <cfvo type="num" val="1"/>
        <color rgb="FF27D064"/>
      </dataBar>
    </cfRule>
  </conditionalFormatting>
  <conditionalFormatting sqref="F11">
    <cfRule type="dataBar" priority="4">
      <dataBar>
        <cfvo type="num" val="0"/>
        <cfvo type="num" val="1"/>
        <color rgb="FFF6C516"/>
      </dataBar>
    </cfRule>
  </conditionalFormatting>
  <conditionalFormatting sqref="F12">
    <cfRule type="dataBar" priority="5">
      <dataBar>
        <cfvo type="num" val="0"/>
        <cfvo type="num" val="1"/>
        <color rgb="FFFF4D4F"/>
      </dataBar>
    </cfRule>
  </conditionalFormatting>
  <conditionalFormatting sqref="E6:F7">
    <cfRule type="expression" dxfId="0" priority="1">
      <formula>AND(ISNUMBER($E$6),$E$6&gt;0)</formula>
    </cfRule>
  </conditionalFormatting>
  <conditionalFormatting sqref="E6:F7">
    <cfRule type="expression" dxfId="1" priority="2">
      <formula>AND(ISNUMBER($E$6),$E$6&lt;0)</formula>
    </cfRule>
  </conditionalFormatting>
  <dataValidations count="3">
    <dataValidation type="whole" operator="greaterThanOrEqual" allowBlank="1" showInputMessage="1" showErrorMessage="1" error="Review the values you entered to continue." sqref="C7">
      <formula1>0</formula1>
    </dataValidation>
    <dataValidation type="whole" operator="greaterThanOrEqual" allowBlank="1" showInputMessage="1" showErrorMessage="1" error="Review the values you entered to continue." sqref="C9">
      <formula1>0</formula1>
    </dataValidation>
    <dataValidation type="whole" operator="greaterThanOrEqual" allowBlank="1" showInputMessage="1" showErrorMessage="1" error="Review the values you entered to continue." sqref="C11">
      <formula1>0</formula1>
    </dataValidation>
  </dataValidations>
  <hyperlinks>
    <hyperlink ref="F3" location="'Menu'!A1"/>
    <hyperlink ref="B34" r:id="rId1" tooltip="https://npslab.cc/en/tools/nps-calculator"/>
    <hyperlink ref="B36" r:id="rId2" tooltip="https://npslab.cc/en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5965F3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CSAT calculator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Enter the number of responses classified as satisfied and the total valid responses.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Measure experience · ≈ 1 min · Free, by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</row>
    <row r="6">
      <c r="B6" s="7" t="inlineStr">
        <is>
          <t xml:space="preserve">Edit only the yellow cells.</t>
        </is>
      </c>
      <c r="E6" s="34">
        <f>IFERROR(IF(OR(C9&lt;=0,C7&gt;C9),"—",C7/C9),"—")</f>
        <v>0.7</v>
      </c>
      <c r="F6" s="12"/>
    </row>
    <row r="7" ht="20" customHeight="1">
      <c r="B7" s="8" t="inlineStr">
        <is>
          <t xml:space="preserve">Satisfied responses</t>
        </is>
      </c>
      <c r="C7" s="9">
        <v>84.0</v>
      </c>
      <c r="E7" s="12"/>
      <c r="F7" s="12"/>
    </row>
    <row r="8" ht="19" customHeight="1">
      <c r="B8" s="7" t="inlineStr">
        <is>
          <t xml:space="preserve">The options you defined as positive (e.g. scores 4 and 5 on a 1–5 scale)</t>
        </is>
      </c>
      <c r="E8" s="13" t="str">
        <f>IFERROR(IF(C9&lt;=0,"Enter the total number of valid responses.",IF(C7&gt;C9,"Check your data: satisfied cannot exceed the total.","This is the share of responses you classified as satisfied.")),"Review the values you entered to continue.")</f>
        <v>This is the share of responses you classified as satisfied.</v>
      </c>
      <c r="F8" s="12"/>
    </row>
    <row r="9" ht="19" customHeight="1">
      <c r="B9" s="8" t="inlineStr">
        <is>
          <t xml:space="preserve">Total responses</t>
        </is>
      </c>
      <c r="C9" s="9">
        <v>120.0</v>
      </c>
      <c r="E9" s="12"/>
      <c r="F9" s="12"/>
    </row>
    <row r="10" ht="12" customHeight="1">
      <c r="B10" s="7" t="inlineStr">
        <is>
          <t xml:space="preserve">Complete, valid responses</t>
        </is>
      </c>
      <c r="E10" s="14" t="inlineStr">
        <is>
          <t xml:space="preserve">Satisfied</t>
        </is>
      </c>
      <c r="F10" s="33">
        <f>IFERROR(IF(OR(C9&lt;=0,C7&gt;C9),"—",C7+0),"—")</f>
        <v>84.0</v>
      </c>
    </row>
    <row r="11">
      <c r="E11" s="14" t="inlineStr">
        <is>
          <t xml:space="preserve">Other responses</t>
        </is>
      </c>
      <c r="F11" s="33">
        <f>IFERROR(IF(OR(C9&lt;=0,C7&gt;C9),"—",C9-C7),"—")</f>
        <v>36.0</v>
      </c>
    </row>
    <row r="12">
      <c r="E12" s="14" t="inlineStr">
        <is>
          <t xml:space="preserve">Total</t>
        </is>
      </c>
      <c r="F12" s="33">
        <f>IFERROR(IF(OR(C9&lt;=0,C7&gt;C9),"—",C9+0),"—")</f>
        <v>120.0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CSAT = responses counted as satisfied ÷ total valid responses × 100.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UNDERSTAND IT IN A FEW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CSAT measures satisfaction with a specific experience or interaction.</t>
        </is>
      </c>
    </row>
    <row r="24" ht="24" customHeight="1">
      <c r="B24" s="16" t="inlineStr">
        <is>
          <t xml:space="preserve">•  On a five-point scale, the top two options usually count as positive.</t>
        </is>
      </c>
    </row>
    <row r="25" ht="24" customHeight="1">
      <c r="B25" s="16" t="inlineStr">
        <is>
          <t xml:space="preserve">•  Comparisons work best when the question, scale, and timing stay the same.</t>
        </is>
      </c>
    </row>
    <row r="27">
      <c r="B27" s="6" t="inlineStr">
        <is>
          <t xml:space="preserve">WHAT THIS CALCULATION DOES NOT SHOW</t>
        </is>
      </c>
      <c r="C27" s="6"/>
      <c r="D27" s="6"/>
      <c r="E27" s="6"/>
      <c r="F27" s="6"/>
    </row>
    <row r="28" ht="18" customHeight="1">
      <c r="B28" s="17" t="inlineStr">
        <is>
          <t xml:space="preserve">The result is a snapshot and changes when the scale or satisfaction threshold changes.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NEXT STEP</t>
        </is>
      </c>
      <c r="C31" s="6"/>
      <c r="D31" s="6"/>
      <c r="E31" s="6"/>
      <c r="F31" s="6"/>
    </row>
    <row r="32" ht="18" customHeight="1">
      <c r="B32" s="16" t="inlineStr">
        <is>
          <t xml:space="preserve">Send a CSAT survey immediately after the journey step you want to improve.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Open this calculator on the site (examples and more context)</t>
        </is>
      </c>
    </row>
    <row r="36">
      <c r="B36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6">
    <mergeCell ref="B1:F1"/>
    <mergeCell ref="B2:F2"/>
    <mergeCell ref="B3:E3"/>
    <mergeCell ref="B6:C6"/>
    <mergeCell ref="B8:C8"/>
    <mergeCell ref="B10:C10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2">
    <dataValidation type="whole" operator="greaterThanOrEqual" allowBlank="1" showInputMessage="1" showErrorMessage="1" error="Review the values you entered to continue." sqref="C7">
      <formula1>0</formula1>
    </dataValidation>
    <dataValidation type="whole" operator="greaterThanOrEqual" allowBlank="1" showInputMessage="1" showErrorMessage="1" error="Review the values you entered to continue." sqref="C9">
      <formula1>1</formula1>
    </dataValidation>
  </dataValidations>
  <hyperlinks>
    <hyperlink ref="F3" location="'Menu'!A1"/>
    <hyperlink ref="B34" r:id="rId1" tooltip="https://npslab.cc/en/tools/csat-calculator"/>
    <hyperlink ref="B36" r:id="rId2" tooltip="https://npslab.cc/e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Sample size calculator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Find how many responses you need to represent a population at your chosen precision.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 research · ≈ 2 min · Free, by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  <c r="H5" s="0">
        <f>IF(AND(ISNUMBER(C11),C11&gt;0,C11&lt;=100),1,0)</f>
        <v>1.0</v>
      </c>
    </row>
    <row r="6">
      <c r="B6" s="7" t="inlineStr">
        <is>
          <t xml:space="preserve">Edit only the yellow cells.</t>
        </is>
      </c>
      <c r="E6" s="35">
        <f>IFERROR(IF($H$5=0,"—",ROUNDUP(C22,0)),"—")</f>
        <v>383.0</v>
      </c>
      <c r="F6" s="12"/>
    </row>
    <row r="7" ht="20" customHeight="1">
      <c r="B7" s="8" t="inlineStr">
        <is>
          <t xml:space="preserve">Population (optional)</t>
        </is>
      </c>
      <c r="C7" s="11">
        <v>100000.0</v>
      </c>
      <c r="E7" s="12"/>
      <c r="F7" s="12"/>
    </row>
    <row r="8" ht="19" customHeight="1">
      <c r="B8" s="7" t="inlineStr">
        <is>
          <t xml:space="preserve">People or units you want to represent. Leave blank if it is large or unknown.</t>
        </is>
      </c>
      <c r="E8" s="13" t="str">
        <f>IFERROR(IF($H$5=0,"Enter a margin of error (between 0 and 100) to calculate.","Plan to collect at least this many complete responses."),"Review the values you entered to continue.")</f>
        <v>Plan to collect at least this many complete responses.</v>
      </c>
      <c r="F8" s="12"/>
    </row>
    <row r="9" ht="19" customHeight="1">
      <c r="B9" s="8" t="inlineStr">
        <is>
          <t xml:space="preserve">Confidence level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is the most common choice</t>
        </is>
      </c>
      <c r="E10" s="14" t="inlineStr">
        <is>
          <t xml:space="preserve">Confidence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Margin of error (p.p.)</t>
        </is>
      </c>
      <c r="C11" s="10">
        <v>5.0</v>
      </c>
      <c r="E11" s="14" t="inlineStr">
        <is>
          <t xml:space="preserve">Target margin (p.p.)</t>
        </is>
      </c>
      <c r="F11" s="37">
        <f>IFERROR(IF($H$5=0,"—",C11+0),"—")</f>
        <v>5.0</v>
      </c>
    </row>
    <row r="12" ht="12" customHeight="1">
      <c r="B12" s="7" t="inlineStr">
        <is>
          <t xml:space="preserve">In percentage points. E.g. 5</t>
        </is>
      </c>
      <c r="E12" s="14" t="inlineStr">
        <is>
          <t xml:space="preserve">Population size</t>
        </is>
      </c>
      <c r="F12" s="38">
        <f>IFERROR(IF(OR(ISBLANK(C7),C7&lt;=0),"∞ (large)",C7+0),"—")</f>
        <v>100000.0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We use p = 0.5 (the conservative variance). For a large population, n = z² × 0.25 ÷ e². When N is provided, we use n = N × z² × 0.25 ÷ [e² × (N − 1) + z² × 0.25]. The result is rounded up.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Z-score used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Sample before rounding up</t>
        </is>
      </c>
      <c r="C22" s="41">
        <f>IFERROR(IF($H$5=0,"",IF(OR(ISBLANK(C7),C7&lt;=0),C21^2*0.25/(C11/100)^2,C7*C21^2*0.25/((C11/100)^2*(C7-1)+C21^2*0.25))),"—")</f>
        <v>382.679660707893</v>
      </c>
      <c r="D22" s="40"/>
      <c r="E22" s="40"/>
      <c r="F22" s="40"/>
    </row>
    <row r="24">
      <c r="B24" s="6" t="inlineStr">
        <is>
          <t xml:space="preserve">UNDERSTAND IT IN A FEW MINUTES</t>
        </is>
      </c>
      <c r="C24" s="6"/>
      <c r="D24" s="6"/>
      <c r="E24" s="6"/>
      <c r="F24" s="6"/>
    </row>
    <row r="25" ht="24" customHeight="1">
      <c r="B25" s="16" t="inlineStr">
        <is>
          <t xml:space="preserve">•  Higher confidence or a smaller margin of error requires a larger sample.</t>
        </is>
      </c>
    </row>
    <row r="26" ht="24" customHeight="1">
      <c r="B26" s="16" t="inlineStr">
        <is>
          <t xml:space="preserve">•  Beyond a certain point, a much larger population changes the sample very little.</t>
        </is>
      </c>
    </row>
    <row r="27" ht="24" customHeight="1">
      <c r="B27" s="16" t="inlineStr">
        <is>
          <t xml:space="preserve">•  The target is completed responses, not merely invitations sent.</t>
        </is>
      </c>
    </row>
    <row r="29">
      <c r="B29" s="6" t="inlineStr">
        <is>
          <t xml:space="preserve">WHAT THIS CALCULATION DOES NOT SHOW</t>
        </is>
      </c>
      <c r="C29" s="6"/>
      <c r="D29" s="6"/>
      <c r="E29" s="6"/>
      <c r="F29" s="6"/>
    </row>
    <row r="30" ht="18" customHeight="1">
      <c r="B30" s="17" t="inlineStr">
        <is>
          <t xml:space="preserve">A large sample reduces random error, but it does not fix selection bias or low-quality responses.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NEXT STEP</t>
        </is>
      </c>
      <c r="C33" s="6"/>
      <c r="D33" s="6"/>
      <c r="E33" s="6"/>
      <c r="F33" s="6"/>
    </row>
    <row r="34" ht="18" customHeight="1">
      <c r="B34" s="16" t="inlineStr">
        <is>
          <t xml:space="preserve">Use this target in the collection planner to estimate how many invitations you need.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Open this calculator on the site (examples and more context)</t>
        </is>
      </c>
    </row>
    <row r="38">
      <c r="B38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ew the values you entered to continue." sqref="C9">
      <formula1>$H$1:$H$3</formula1>
    </dataValidation>
    <dataValidation type="whole" operator="greaterThanOrEqual" allowBlank="1" showInputMessage="1" showErrorMessage="1" error="Review the values you entered to continue." sqref="C7">
      <formula1>1</formula1>
    </dataValidation>
    <dataValidation type="decimal" operator="between" allowBlank="1" showInputMessage="1" showErrorMessage="1" error="Review the values you entered to continue." sqref="C11">
      <formula1>0.000001</formula1>
      <formula2>100</formula2>
    </dataValidation>
  </dataValidations>
  <hyperlinks>
    <hyperlink ref="F3" location="'Menu'!A1"/>
    <hyperlink ref="B36" r:id="rId1" tooltip="https://npslab.cc/en/tools/sample-size-calculator"/>
    <hyperlink ref="B38" r:id="rId2" tooltip="https://npslab.cc/en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Margin of error calculator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See how far a sample result may vary from the population value.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Plan research · ≈ 2 min · Free, by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  <c r="H5" s="0">
        <f>IF(AND(ISNUMBER(C11),C11&gt;=1,OR(ISBLANK(C7),C7&lt;=0,AND(ISNUMBER(C7),C11&lt;=C7))),1,0)</f>
        <v>1.0</v>
      </c>
    </row>
    <row r="6">
      <c r="B6" s="7" t="inlineStr">
        <is>
          <t xml:space="preserve">Edit only the yellow cells.</t>
        </is>
      </c>
      <c r="E6" s="31">
        <f>IFERROR(IF($H$5=0,"—",C21*SQRT(0.25/C11)*C22*100),"—")</f>
        <v>4.996680173162097</v>
      </c>
      <c r="F6" s="12"/>
    </row>
    <row r="7" ht="20" customHeight="1">
      <c r="B7" s="8" t="inlineStr">
        <is>
          <t xml:space="preserve">Population (optional)</t>
        </is>
      </c>
      <c r="C7" s="11">
        <v>1000.0</v>
      </c>
      <c r="E7" s="12"/>
      <c r="F7" s="12"/>
    </row>
    <row r="8" ht="19" customHeight="1">
      <c r="B8" s="7" t="inlineStr">
        <is>
          <t xml:space="preserve">Leave blank if it is large or unknown.</t>
        </is>
      </c>
      <c r="E8" s="13" t="str">
        <f>IFERROR(IF($H$5=0,"Check your data: responses collected cannot exceed the population.","Under these assumptions, an observed percentage may vary by approximately this margin. In either direction."),"Review the values you entered to continue.")</f>
        <v>Under these assumptions, an observed percentage may vary by approximately this margin. In either direction.</v>
      </c>
      <c r="F8" s="12"/>
    </row>
    <row r="9" ht="19" customHeight="1">
      <c r="B9" s="8" t="inlineStr">
        <is>
          <t xml:space="preserve">Confidence level (%)</t>
        </is>
      </c>
      <c r="C9" s="9">
        <v>95.0</v>
      </c>
      <c r="E9" s="12"/>
      <c r="F9" s="12"/>
    </row>
    <row r="10" ht="12" customHeight="1">
      <c r="B10" s="7" t="inlineStr">
        <is>
          <t xml:space="preserve">95% is the most common choice</t>
        </is>
      </c>
      <c r="E10" s="14" t="inlineStr">
        <is>
          <t xml:space="preserve">Confidence</t>
        </is>
      </c>
      <c r="F10" s="36">
        <f>IFERROR(IF($H$5=0,"—",(C9*1)/100),"—")</f>
        <v>0.95</v>
      </c>
    </row>
    <row r="11" ht="20" customHeight="1">
      <c r="B11" s="8" t="inlineStr">
        <is>
          <t xml:space="preserve">Responses collected</t>
        </is>
      </c>
      <c r="C11" s="9">
        <v>278.0</v>
      </c>
      <c r="E11" s="14" t="inlineStr">
        <is>
          <t xml:space="preserve">Responses collected</t>
        </is>
      </c>
      <c r="F11" s="38">
        <f>IFERROR(IF($H$5=0,"—",C11+0),"—")</f>
        <v>278.0</v>
      </c>
    </row>
    <row r="12" ht="12" customHeight="1">
      <c r="B12" s="7" t="inlineStr">
        <is>
          <t xml:space="preserve">Complete, valid responses</t>
        </is>
      </c>
      <c r="E12" s="14" t="inlineStr">
        <is>
          <t xml:space="preserve">Population size</t>
        </is>
      </c>
      <c r="F12" s="38">
        <f>IFERROR(IF(OR(ISBLANK(C7),C7&lt;=0),"∞ (large)",C7+0),"—")</f>
        <v>1000.0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We use p = 0.5. Without a population, margin = z × √(0.25 ÷ n); with N, we multiply by √[(N−n) ÷ (N−1)].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Z-score used</t>
        </is>
      </c>
      <c r="C21" s="39">
        <f>IFERROR(IFERROR(IF((C9*1)=90,1.6448536269514722,IF((C9*1)=99,2.5758293035489004,1.959963984540054)),1.959963984540054),"—")</f>
        <v>1.959963984540054</v>
      </c>
      <c r="D21" s="40"/>
      <c r="E21" s="40"/>
      <c r="F21" s="40"/>
    </row>
    <row r="22">
      <c r="B22" s="18" t="inlineStr">
        <is>
          <t xml:space="preserve">Finite population correction</t>
        </is>
      </c>
      <c r="C22" s="39">
        <f>IFERROR(IF($H$5=0,"",IF(OR(ISBLANK(C7),C7&lt;=0),1,IF(C11&gt;=C7,0,SQRT((C7-C11)/(C7-1))))),"—")</f>
        <v>0.8501310032710975</v>
      </c>
      <c r="D22" s="40"/>
      <c r="E22" s="40"/>
      <c r="F22" s="40"/>
    </row>
    <row r="24">
      <c r="B24" s="6" t="inlineStr">
        <is>
          <t xml:space="preserve">UNDERSTAND IT IN A FEW MINUTES</t>
        </is>
      </c>
      <c r="C24" s="6"/>
      <c r="D24" s="6"/>
      <c r="E24" s="6"/>
      <c r="F24" s="6"/>
    </row>
    <row r="25" ht="24" customHeight="1">
      <c r="B25" s="16" t="inlineStr">
        <is>
          <t xml:space="preserve">•  The margin shrinks as the number of responses grows.</t>
        </is>
      </c>
    </row>
    <row r="26" ht="24" customHeight="1">
      <c r="B26" s="16" t="inlineStr">
        <is>
          <t xml:space="preserve">•  A higher confidence level produces a wider interval.</t>
        </is>
      </c>
    </row>
    <row r="27" ht="24" customHeight="1">
      <c r="B27" s="16" t="inlineStr">
        <is>
          <t xml:space="preserve">•  This tool fixes p at 50%, the conservative estimate for a proportion.</t>
        </is>
      </c>
    </row>
    <row r="29">
      <c r="B29" s="6" t="inlineStr">
        <is>
          <t xml:space="preserve">WHAT THIS CALCULATION DOES NOT SHOW</t>
        </is>
      </c>
      <c r="C29" s="6"/>
      <c r="D29" s="6"/>
      <c r="E29" s="6"/>
      <c r="F29" s="6"/>
    </row>
    <row r="30" ht="18" customHeight="1">
      <c r="B30" s="17" t="inlineStr">
        <is>
          <t xml:space="preserve">The margin covers sampling uncertainty; it does not measure bias, poor questions, or inaccurate responses.</t>
        </is>
      </c>
      <c r="C30" s="17"/>
      <c r="D30" s="17"/>
      <c r="E30" s="17"/>
      <c r="F30" s="17"/>
    </row>
    <row r="31" ht="18" customHeight="1">
      <c r="B31" s="17"/>
      <c r="C31" s="17"/>
      <c r="D31" s="17"/>
      <c r="E31" s="17"/>
      <c r="F31" s="17"/>
    </row>
    <row r="33">
      <c r="B33" s="6" t="inlineStr">
        <is>
          <t xml:space="preserve">NEXT STEP</t>
        </is>
      </c>
      <c r="C33" s="6"/>
      <c r="D33" s="6"/>
      <c r="E33" s="6"/>
      <c r="F33" s="6"/>
    </row>
    <row r="34" ht="18" customHeight="1">
      <c r="B34" s="16" t="inlineStr">
        <is>
          <t xml:space="preserve">Report the percentage with its margin and confidence level, never as an exact value.</t>
        </is>
      </c>
      <c r="C34" s="16"/>
      <c r="D34" s="16"/>
      <c r="E34" s="16"/>
      <c r="F34" s="16"/>
    </row>
    <row r="35" ht="18" customHeight="1">
      <c r="B35" s="16"/>
      <c r="C35" s="16"/>
      <c r="D35" s="16"/>
      <c r="E35" s="16"/>
      <c r="F35" s="16"/>
    </row>
    <row r="36">
      <c r="B36" s="19" t="inlineStr">
        <is>
          <t xml:space="preserve">→ Open this calculator on the site (examples and more context)</t>
        </is>
      </c>
    </row>
    <row r="38">
      <c r="B38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5:F25"/>
    <mergeCell ref="B26:F26"/>
    <mergeCell ref="B27:F27"/>
    <mergeCell ref="B30:F31"/>
    <mergeCell ref="B34:F35"/>
    <mergeCell ref="B36:F36"/>
    <mergeCell ref="B38:F38"/>
  </mergeCells>
  <dataValidations count="3">
    <dataValidation type="list" allowBlank="1" showInputMessage="1" showErrorMessage="1" error="Review the values you entered to continue." sqref="C9">
      <formula1>$H$1:$H$3</formula1>
    </dataValidation>
    <dataValidation type="whole" operator="greaterThanOrEqual" allowBlank="1" showInputMessage="1" showErrorMessage="1" error="Review the values you entered to continue." sqref="C7">
      <formula1>1</formula1>
    </dataValidation>
    <dataValidation type="whole" operator="greaterThanOrEqual" allowBlank="1" showInputMessage="1" showErrorMessage="1" error="Review the values you entered to continue." sqref="C11">
      <formula1>1</formula1>
    </dataValidation>
  </dataValidations>
  <hyperlinks>
    <hyperlink ref="F3" location="'Menu'!A1"/>
    <hyperlink ref="B36" r:id="rId1" tooltip="https://npslab.cc/en/tools/margin-of-error-calculator"/>
    <hyperlink ref="B38" r:id="rId2" tooltip="https://npslab.cc/en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6C516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Response collection planner</t>
        </is>
      </c>
      <c r="C1" s="1"/>
      <c r="D1" s="1"/>
      <c r="E1" s="1"/>
      <c r="F1" s="1"/>
      <c r="G1" s="1"/>
    </row>
    <row r="2" ht="30" customHeight="1">
      <c r="A2" s="1"/>
      <c r="B2" s="3" t="inlineStr">
        <is>
          <t xml:space="preserve">Turn your response target into an estimate of invitations, reach, and collection effort.</t>
        </is>
      </c>
      <c r="C2" s="1"/>
      <c r="D2" s="1"/>
      <c r="E2" s="1"/>
      <c r="F2" s="1"/>
      <c r="G2" s="1"/>
    </row>
    <row r="3" ht="16" customHeight="1">
      <c r="A3" s="1"/>
      <c r="B3" s="4" t="inlineStr">
        <is>
          <t xml:space="preserve">Plan research · ≈ 3 min · Free, by NPSLab</t>
        </is>
      </c>
      <c r="C3" s="1"/>
      <c r="D3" s="1"/>
      <c r="E3" s="1"/>
      <c r="F3" s="5" t="inlineStr">
        <is>
          <t xml:space="preserve">← Menu</t>
        </is>
      </c>
      <c r="G3" s="1"/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  <c r="H5" s="0">
        <f>IFERROR(IF(AND(ISNUMBER(C7),C7&gt;0,ISNUMBER(C9),C9&gt;0,C9&lt;=100,ISNUMBER(C11),C11&gt;=0,ISNUMBER(C13),C13&gt;0),1,0),0)</f>
        <v>1.0</v>
      </c>
    </row>
    <row r="6">
      <c r="B6" s="7" t="inlineStr">
        <is>
          <t xml:space="preserve">Edit only the yellow cells.</t>
        </is>
      </c>
      <c r="E6" s="35">
        <f>IFERROR(IF($H$5=0,"—",$H$6),"—")</f>
        <v>2000.0</v>
      </c>
      <c r="F6" s="12"/>
      <c r="H6" s="0">
        <f>IFERROR(IF($H$5=0,"",ROUNDUP(C7/(C9/100),0)),"")</f>
        <v>2000.0</v>
      </c>
    </row>
    <row r="7" ht="20" customHeight="1">
      <c r="B7" s="8" t="inlineStr">
        <is>
          <t xml:space="preserve">Target responses</t>
        </is>
      </c>
      <c r="C7" s="9">
        <v>500.0</v>
      </c>
      <c r="E7" s="12"/>
      <c r="F7" s="12"/>
    </row>
    <row r="8" ht="19" customHeight="1">
      <c r="B8" s="7" t="inlineStr">
        <is>
          <t xml:space="preserve">Target of complete responses</t>
        </is>
      </c>
      <c r="E8" s="13" t="str">
        <f>IFERROR(IF($H$5=0,"Fill in target, rate (0–100), cost, and days to calculate.","This is the minimum estimated invitation volume needed to reach the target."),"Review the values you entered to continue.")</f>
        <v>This is the minimum estimated invitation volume needed to reach the target.</v>
      </c>
      <c r="F8" s="12"/>
    </row>
    <row r="9" ht="19" customHeight="1">
      <c r="B9" s="8" t="inlineStr">
        <is>
          <t xml:space="preserve">Expected completion rate (%)</t>
        </is>
      </c>
      <c r="C9" s="10">
        <v>25.0</v>
      </c>
      <c r="E9" s="12"/>
      <c r="F9" s="12"/>
    </row>
    <row r="10" ht="12" customHeight="1">
      <c r="B10" s="7" t="inlineStr">
        <is>
          <t xml:space="preserve">Invitations that become complete responses</t>
        </is>
      </c>
      <c r="E10" s="14" t="inlineStr">
        <is>
          <t xml:space="preserve">Invitations per day</t>
        </is>
      </c>
      <c r="F10" s="38">
        <f>IFERROR(IF($H$5=0,"—",ROUNDUP($H$6/C13,0)),"—")</f>
        <v>200.0</v>
      </c>
    </row>
    <row r="11" ht="20" customHeight="1">
      <c r="B11" s="8" t="inlineStr">
        <is>
          <t xml:space="preserve">Cost per invitation ($)</t>
        </is>
      </c>
      <c r="C11" s="10">
        <v>0.2</v>
      </c>
      <c r="E11" s="14" t="inlineStr">
        <is>
          <t xml:space="preserve">Responses per day (target)</t>
        </is>
      </c>
      <c r="F11" s="37">
        <f>IFERROR(IF($H$5=0,"—",C7/C13),"—")</f>
        <v>50.0</v>
      </c>
    </row>
    <row r="12" ht="12" customHeight="1">
      <c r="B12" s="7" t="inlineStr">
        <is>
          <t xml:space="preserve">Use 0 when there is no direct cost</t>
        </is>
      </c>
      <c r="E12" s="14" t="inlineStr">
        <is>
          <t xml:space="preserve">Estimated cost</t>
        </is>
      </c>
      <c r="F12" s="56">
        <f>IFERROR(IF($H$5=0,"—",$H$6*C11),"—")</f>
        <v>400.0</v>
      </c>
    </row>
    <row r="13" ht="20" customHeight="1">
      <c r="B13" s="8" t="inlineStr">
        <is>
          <t xml:space="preserve">Collection days</t>
        </is>
      </c>
      <c r="C13" s="9">
        <v>10.0</v>
      </c>
      <c r="E13" s="14" t="inlineStr">
        <is>
          <t xml:space="preserve">Cost per response</t>
        </is>
      </c>
      <c r="F13" s="56">
        <f>IFERROR(IF($H$5=0,"—",$H$6*C11/C7),"—")</f>
        <v>0.8</v>
      </c>
    </row>
    <row r="14">
      <c r="E14" s="14" t="inlineStr">
        <is>
          <t xml:space="preserve">Cost per day</t>
        </is>
      </c>
      <c r="F14" s="56">
        <f>IFERROR(IF($H$5=0,"—",$H$6*C11/C13),"—")</f>
        <v>40.0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Invitations = round up(responses ÷ expected rate). Per day = round up(invitations ÷ days); cost = invitations × cost per invitation.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UNDERSTAND IT IN A FEW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Here, expected completion rate is the share of invitations that become completed responses; it is not a standardized AAPOR response rate.</t>
        </is>
      </c>
    </row>
    <row r="24" ht="24" customHeight="1">
      <c r="B24" s="16" t="inlineStr">
        <is>
          <t xml:space="preserve">•  Channel, audience, survey length, and reminders all affect that rate.</t>
        </is>
      </c>
    </row>
    <row r="25" ht="24" customHeight="1">
      <c r="B25" s="16" t="inlineStr">
        <is>
          <t xml:space="preserve">•  Planning a buffer helps avoid finishing below the target.</t>
        </is>
      </c>
    </row>
    <row r="27">
      <c r="B27" s="6" t="inlineStr">
        <is>
          <t xml:space="preserve">WHAT THIS CALCULATION DOES NOT SHOW</t>
        </is>
      </c>
      <c r="C27" s="6"/>
      <c r="D27" s="6"/>
      <c r="E27" s="6"/>
      <c r="F27" s="6"/>
    </row>
    <row r="28" ht="18" customHeight="1">
      <c r="B28" s="17" t="inlineStr">
        <is>
          <t xml:space="preserve">The estimate depends on the rate you provide and cannot guarantee timing, cost, or participation.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NEXT STEP</t>
        </is>
      </c>
      <c r="C31" s="6"/>
      <c r="D31" s="6"/>
      <c r="E31" s="6"/>
      <c r="F31" s="6"/>
    </row>
    <row r="32" ht="18" customHeight="1">
      <c r="B32" s="16" t="inlineStr">
        <is>
          <t xml:space="preserve">Choose the channel, schedule reminders with restraint, and monitor the real rate during collection.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Open this calculator on the site (examples and more context)</t>
        </is>
      </c>
    </row>
    <row r="36">
      <c r="B36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4">
    <dataValidation type="whole" operator="greaterThanOrEqual" allowBlank="1" showInputMessage="1" showErrorMessage="1" error="Review the values you entered to continue." sqref="C7">
      <formula1>1</formula1>
    </dataValidation>
    <dataValidation type="decimal" operator="between" allowBlank="1" showInputMessage="1" showErrorMessage="1" error="Review the values you entered to continue." sqref="C9">
      <formula1>0.000001</formula1>
      <formula2>100</formula2>
    </dataValidation>
    <dataValidation type="decimal" operator="greaterThanOrEqual" allowBlank="1" showInputMessage="1" showErrorMessage="1" error="Review the values you entered to continue." sqref="C11">
      <formula1>0</formula1>
    </dataValidation>
    <dataValidation type="whole" operator="greaterThanOrEqual" allowBlank="1" showInputMessage="1" showErrorMessage="1" error="Review the values you entered to continue." sqref="C13">
      <formula1>1</formula1>
    </dataValidation>
  </dataValidations>
  <hyperlinks>
    <hyperlink ref="F3" location="'Menu'!A1"/>
    <hyperlink ref="B34" r:id="rId1" tooltip="https://npslab.cc/en/tools/survey-collection-planner"/>
    <hyperlink ref="B36" r:id="rId2" tooltip="https://npslab.cc/en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A/B significance calculator</t>
        </is>
      </c>
      <c r="C1" s="1"/>
      <c r="D1" s="1"/>
      <c r="E1" s="1"/>
      <c r="F1" s="1"/>
      <c r="G1" s="1"/>
      <c r="H1" s="0">
        <v>90.0</v>
      </c>
    </row>
    <row r="2" ht="30" customHeight="1">
      <c r="A2" s="1"/>
      <c r="B2" s="3" t="inlineStr">
        <is>
          <t xml:space="preserve">Compare two rates and measure how incompatible the observed difference is with the hypothesis of equal rates.</t>
        </is>
      </c>
      <c r="C2" s="1"/>
      <c r="D2" s="1"/>
      <c r="E2" s="1"/>
      <c r="F2" s="1"/>
      <c r="G2" s="1"/>
      <c r="H2" s="0">
        <v>95.0</v>
      </c>
    </row>
    <row r="3" ht="16" customHeight="1">
      <c r="A3" s="1"/>
      <c r="B3" s="4" t="inlineStr">
        <is>
          <t xml:space="preserve">Validate decisions · ≈ 3 min · Free, by NPSLab</t>
        </is>
      </c>
      <c r="C3" s="1"/>
      <c r="D3" s="1"/>
      <c r="E3" s="1"/>
      <c r="F3" s="5" t="inlineStr">
        <is>
          <t xml:space="preserve">← Menu</t>
        </is>
      </c>
      <c r="G3" s="1"/>
      <c r="H3" s="0">
        <v>99.0</v>
      </c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  <c r="H5" s="0">
        <f>IFERROR(IF(AND(ISNUMBER(C7),C7&gt;0,ISNUMBER(C11),C11&gt;0,ISNUMBER(C9),C9&gt;=0,ISNUMBER(C13),C13&gt;=0,C9&lt;=C7,C13&lt;=C11),1,0),0)</f>
        <v>1.0</v>
      </c>
    </row>
    <row r="6">
      <c r="B6" s="7" t="inlineStr">
        <is>
          <t xml:space="preserve">Edit only the yellow cells.</t>
        </is>
      </c>
      <c r="E6" s="43" t="str">
        <f>IFERROR(IF($H$5=0,"—",IF(C25&lt;5,"—",IF($H$6&lt;C24,IF(C13/C11&gt;C9/C7,"B","A"),"—"))),"—")</f>
        <v>B</v>
      </c>
      <c r="F6" s="12"/>
      <c r="H6" s="0">
        <f>IFERROR(IF($H$5=0,"",2*(1-NORMSDIST(ABS(C23)))),"")</f>
        <v>0.03548845046647475</v>
      </c>
    </row>
    <row r="7" ht="20" customHeight="1">
      <c r="B7" s="8" t="inlineStr">
        <is>
          <t xml:space="preserve">Participants A</t>
        </is>
      </c>
      <c r="C7" s="9">
        <v>1000.0</v>
      </c>
      <c r="E7" s="12"/>
      <c r="F7" s="12"/>
    </row>
    <row r="8" ht="19" customHeight="1">
      <c r="B8" s="7" t="inlineStr">
        <is>
          <t xml:space="preserve">Control group</t>
        </is>
      </c>
      <c r="E8" s="13" t="str">
        <f>IFERROR(IF($H$5=0,"Check your data: conversions cannot exceed participants.",IF(C25&lt;5,"The sample is still too small for the normal approximation. Collect more data before interpreting significance.",IF($H$6&gt;=C24,"There is not enough evidence to choose a winner yet.",IF(C13/C11&gt;C9/C7,"The difference is statistically significant and favors B.","The difference is statistically significant and favors A.")))),"Review the values you entered to continue.")</f>
        <v>The difference is statistically significant and favors B.</v>
      </c>
      <c r="F8" s="12"/>
    </row>
    <row r="9" ht="19" customHeight="1">
      <c r="B9" s="8" t="inlineStr">
        <is>
          <t xml:space="preserve">Conversions A</t>
        </is>
      </c>
      <c r="C9" s="9">
        <v>100.0</v>
      </c>
      <c r="E9" s="12"/>
      <c r="F9" s="12"/>
    </row>
    <row r="10">
      <c r="E10" s="14" t="inlineStr">
        <is>
          <t xml:space="preserve">Rate A</t>
        </is>
      </c>
      <c r="F10" s="44">
        <f>IFERROR(IF($H$5=0,"—",C9/C7),"—")</f>
        <v>0.1</v>
      </c>
    </row>
    <row r="11" ht="20" customHeight="1">
      <c r="B11" s="8" t="inlineStr">
        <is>
          <t xml:space="preserve">Participants B</t>
        </is>
      </c>
      <c r="C11" s="9">
        <v>1000.0</v>
      </c>
      <c r="E11" s="14" t="inlineStr">
        <is>
          <t xml:space="preserve">Rate B</t>
        </is>
      </c>
      <c r="F11" s="44">
        <f>IFERROR(IF($H$5=0,"—",C13/C11),"—")</f>
        <v>0.13</v>
      </c>
    </row>
    <row r="12" ht="12" customHeight="1">
      <c r="B12" s="7" t="inlineStr">
        <is>
          <t xml:space="preserve">Variant under test</t>
        </is>
      </c>
      <c r="E12" s="14" t="inlineStr">
        <is>
          <t xml:space="preserve">Absolute difference (p.p.)</t>
        </is>
      </c>
      <c r="F12" s="45">
        <f>IFERROR(IF($H$5=0,"—",(C13/C11-C9/C7)*100),"—")</f>
        <v>3.0</v>
      </c>
    </row>
    <row r="13" ht="20" customHeight="1">
      <c r="B13" s="8" t="inlineStr">
        <is>
          <t xml:space="preserve">Conversions B</t>
        </is>
      </c>
      <c r="C13" s="9">
        <v>130.0</v>
      </c>
      <c r="E13" s="14" t="inlineStr">
        <is>
          <t xml:space="preserve">Relative change</t>
        </is>
      </c>
      <c r="F13" s="46">
        <f>IFERROR(IF($H$5=0,"—",IF(C9=0,IF(C13=0,0,"Undefined (rate A = 0)"),(C13/C11-C9/C7)/(C9/C7))),"—")</f>
        <v>0.3</v>
      </c>
    </row>
    <row r="14">
      <c r="E14" s="14" t="inlineStr">
        <is>
          <t xml:space="preserve">P-value (two-sided)</t>
        </is>
      </c>
      <c r="F14" s="47">
        <f>IFERROR(IF($H$5=0,"—",IF(C25&lt;5,"sample too small",IF($H$6&lt;0.0001,"&lt; 0.0001",$H$6))),"—")</f>
        <v>0.03548845046647475</v>
      </c>
    </row>
    <row r="15" ht="20" customHeight="1">
      <c r="B15" s="8" t="inlineStr">
        <is>
          <t xml:space="preserve">Confidence level (%)</t>
        </is>
      </c>
      <c r="C15" s="9">
        <v>95.0</v>
      </c>
      <c r="E15" s="14" t="inlineStr">
        <is>
          <t xml:space="preserve">Z-score</t>
        </is>
      </c>
      <c r="F15" s="48">
        <f>IFERROR(IF($H$5=0,"—",C23),"—")</f>
        <v>2.102740605622114</v>
      </c>
    </row>
    <row r="16" ht="12" customHeight="1">
      <c r="B16" s="7" t="inlineStr">
        <is>
          <t xml:space="preserve">Alpha = 1 − confidence (95% → 0.05)</t>
        </is>
      </c>
      <c r="E16" s="14" t="inlineStr">
        <is>
          <t xml:space="preserve">Alpha</t>
        </is>
      </c>
      <c r="F16" s="49">
        <f>IFERROR(C24+0,"—")</f>
        <v>0.05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We calculate z = (rate B − rate A) ÷ pooled standard error, then obtain the p-value from the normal distribution. The approximation requires a minimum expected count ≥ 5 in every group.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1">
      <c r="B21" s="18" t="inlineStr">
        <is>
          <t xml:space="preserve">Pooled rate</t>
        </is>
      </c>
      <c r="C21" s="50">
        <f>IFERROR(IF($H$5=0,"",(C9+C13)/(C7+C11)),"—")</f>
        <v>0.115</v>
      </c>
      <c r="D21" s="40"/>
      <c r="E21" s="40"/>
      <c r="F21" s="40"/>
    </row>
    <row r="22">
      <c r="B22" s="18" t="inlineStr">
        <is>
          <t xml:space="preserve">Pooled standard error</t>
        </is>
      </c>
      <c r="C22" s="51">
        <f>IFERROR(IF($H$5=0,"",SQRT(C21*(1-C21)*(1/C7+1/C11))),"—")</f>
        <v>0.014267095009146046</v>
      </c>
      <c r="D22" s="40"/>
      <c r="E22" s="40"/>
      <c r="F22" s="40"/>
    </row>
    <row r="23">
      <c r="B23" s="18" t="inlineStr">
        <is>
          <t xml:space="preserve">Z-score used</t>
        </is>
      </c>
      <c r="C23" s="39">
        <f>IFERROR(IF($H$5=0,"",IF(C22=0,0,(C13/C11-C9/C7)/C22)),"—")</f>
        <v>2.102740605622114</v>
      </c>
      <c r="D23" s="40"/>
      <c r="E23" s="40"/>
      <c r="F23" s="40"/>
    </row>
    <row r="24">
      <c r="B24" s="18" t="inlineStr">
        <is>
          <t xml:space="preserve">Alpha (1 − confidence)</t>
        </is>
      </c>
      <c r="C24" s="41">
        <f>IFERROR(IFERROR(1-(C15*1)/100,0.05),"—")</f>
        <v>0.05</v>
      </c>
      <c r="D24" s="40"/>
      <c r="E24" s="40"/>
      <c r="F24" s="40"/>
    </row>
    <row r="25">
      <c r="B25" s="18" t="inlineStr">
        <is>
          <t xml:space="preserve">Minimum expected count (≥ 5)</t>
        </is>
      </c>
      <c r="C25" s="52">
        <f>IFERROR(IF($H$5=0,"",MIN(C7*C21,C7*(1-C21),C11*C21,C11*(1-C21))),"—")</f>
        <v>115.0</v>
      </c>
      <c r="D25" s="40"/>
      <c r="E25" s="40"/>
      <c r="F25" s="40"/>
    </row>
    <row r="27">
      <c r="B27" s="6" t="inlineStr">
        <is>
          <t xml:space="preserve">UNDERSTAND IT IN A FEW MINUTES</t>
        </is>
      </c>
      <c r="C27" s="6"/>
      <c r="D27" s="6"/>
      <c r="E27" s="6"/>
      <c r="F27" s="6"/>
    </row>
    <row r="28" ht="24" customHeight="1">
      <c r="B28" s="16" t="inlineStr">
        <is>
          <t xml:space="preserve">•  Statistical significance does not tell you whether a gain matters to the business.</t>
        </is>
      </c>
    </row>
    <row r="29" ht="24" customHeight="1">
      <c r="B29" s="16" t="inlineStr">
        <is>
          <t xml:space="preserve">•  A two-sided test is safer when the variant could also make the result worse.</t>
        </is>
      </c>
    </row>
    <row r="30" ht="24" customHeight="1">
      <c r="B30" s="16" t="inlineStr">
        <is>
          <t xml:space="preserve">•  Too little data can hide a real effect or produce an unstable conclusion.</t>
        </is>
      </c>
    </row>
    <row r="32">
      <c r="B32" s="6" t="inlineStr">
        <is>
          <t xml:space="preserve">WHAT THIS CALCULATION DOES NOT SHOW</t>
        </is>
      </c>
      <c r="C32" s="6"/>
      <c r="D32" s="6"/>
      <c r="E32" s="6"/>
      <c r="F32" s="6"/>
    </row>
    <row r="33" ht="18" customHeight="1">
      <c r="B33" s="17" t="inlineStr">
        <is>
          <t xml:space="preserve">The test assumes independent groups and a stable experiment; multiple comparisons need extra care.</t>
        </is>
      </c>
      <c r="C33" s="17"/>
      <c r="D33" s="17"/>
      <c r="E33" s="17"/>
      <c r="F33" s="17"/>
    </row>
    <row r="34" ht="18" customHeight="1">
      <c r="B34" s="17"/>
      <c r="C34" s="17"/>
      <c r="D34" s="17"/>
      <c r="E34" s="17"/>
      <c r="F34" s="17"/>
    </row>
    <row r="36">
      <c r="B36" s="6" t="inlineStr">
        <is>
          <t xml:space="preserve">NEXT STEP</t>
        </is>
      </c>
      <c r="C36" s="6"/>
      <c r="D36" s="6"/>
      <c r="E36" s="6"/>
      <c r="F36" s="6"/>
    </row>
    <row r="37" ht="18" customHeight="1">
      <c r="B37" s="16" t="inlineStr">
        <is>
          <t xml:space="preserve">If the result is inconclusive, continue to the planned sample instead of stopping at the first positive sign.</t>
        </is>
      </c>
      <c r="C37" s="16"/>
      <c r="D37" s="16"/>
      <c r="E37" s="16"/>
      <c r="F37" s="16"/>
    </row>
    <row r="38" ht="18" customHeight="1">
      <c r="B38" s="16"/>
      <c r="C38" s="16"/>
      <c r="D38" s="16"/>
      <c r="E38" s="16"/>
      <c r="F38" s="16"/>
    </row>
    <row r="39">
      <c r="B39" s="19" t="inlineStr">
        <is>
          <t xml:space="preserve">→ Open this calculator on the site (examples and more context)</t>
        </is>
      </c>
    </row>
    <row r="41">
      <c r="B41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2:C12"/>
    <mergeCell ref="B16:C16"/>
    <mergeCell ref="E6:F7"/>
    <mergeCell ref="E8:F9"/>
    <mergeCell ref="B19:F20"/>
    <mergeCell ref="B28:F28"/>
    <mergeCell ref="B29:F29"/>
    <mergeCell ref="B30:F30"/>
    <mergeCell ref="B33:F34"/>
    <mergeCell ref="B37:F38"/>
    <mergeCell ref="B39:F39"/>
    <mergeCell ref="B41:F41"/>
  </mergeCells>
  <dataValidations count="5">
    <dataValidation type="list" allowBlank="1" showInputMessage="1" showErrorMessage="1" error="Review the values you entered to continue." sqref="C15">
      <formula1>$H$1:$H$3</formula1>
    </dataValidation>
    <dataValidation type="whole" operator="greaterThanOrEqual" allowBlank="1" showInputMessage="1" showErrorMessage="1" error="Review the values you entered to continue." sqref="C7">
      <formula1>1</formula1>
    </dataValidation>
    <dataValidation type="whole" operator="greaterThanOrEqual" allowBlank="1" showInputMessage="1" showErrorMessage="1" error="Review the values you entered to continue." sqref="C11">
      <formula1>1</formula1>
    </dataValidation>
    <dataValidation type="whole" operator="greaterThanOrEqual" allowBlank="1" showInputMessage="1" showErrorMessage="1" error="Review the values you entered to continue." sqref="C9">
      <formula1>0</formula1>
    </dataValidation>
    <dataValidation type="whole" operator="greaterThanOrEqual" allowBlank="1" showInputMessage="1" showErrorMessage="1" error="Review the values you entered to continue." sqref="C13">
      <formula1>0</formula1>
    </dataValidation>
  </dataValidations>
  <hyperlinks>
    <hyperlink ref="F3" location="'Menu'!A1"/>
    <hyperlink ref="B39" r:id="rId1" tooltip="https://npslab.cc/en/tools/ab-test-significance"/>
    <hyperlink ref="B41" r:id="rId2" tooltip="https://npslab.cc/en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27D064"/>
  </sheetPr>
  <sheetViews>
    <sheetView showGridLines="0" workbookViewId="0"/>
  </sheetViews>
  <sheetFormatPr defaultRowHeight="15.5"/>
  <cols>
    <col min="1" max="1" width="2.5" customWidth="1"/>
    <col min="2" max="2" width="30" customWidth="1"/>
    <col min="3" max="3" width="17" customWidth="1"/>
    <col min="4" max="4" width="2.5" customWidth="1"/>
    <col min="5" max="5" width="26" customWidth="1"/>
    <col min="6" max="6" width="20" customWidth="1"/>
    <col min="7" max="7" width="2.5" customWidth="1"/>
    <col min="8" max="8" width="9" customWidth="1" hidden="1"/>
  </cols>
  <sheetData>
    <row r="1" ht="26" customHeight="1">
      <c r="A1" s="1"/>
      <c r="B1" s="2" t="inlineStr">
        <is>
          <t xml:space="preserve">P-value calculator from a Z-score</t>
        </is>
      </c>
      <c r="C1" s="1"/>
      <c r="D1" s="1"/>
      <c r="E1" s="1"/>
      <c r="F1" s="1"/>
      <c r="G1" s="1"/>
      <c r="H1" s="0" t="inlineStr">
        <is>
          <t xml:space="preserve">Two-sided</t>
        </is>
      </c>
    </row>
    <row r="2" ht="30" customHeight="1">
      <c r="A2" s="1"/>
      <c r="B2" s="3" t="inlineStr">
        <is>
          <t xml:space="preserve">Convert a Z score into a p-value and see how the selected tail changes the interpretation.</t>
        </is>
      </c>
      <c r="C2" s="1"/>
      <c r="D2" s="1"/>
      <c r="E2" s="1"/>
      <c r="F2" s="1"/>
      <c r="G2" s="1"/>
      <c r="H2" s="0" t="inlineStr">
        <is>
          <t xml:space="preserve">Left-tailed</t>
        </is>
      </c>
    </row>
    <row r="3" ht="16" customHeight="1">
      <c r="A3" s="1"/>
      <c r="B3" s="4" t="inlineStr">
        <is>
          <t xml:space="preserve">Validate decisions · ≈ 2 min · Free, by NPSLab</t>
        </is>
      </c>
      <c r="C3" s="1"/>
      <c r="D3" s="1"/>
      <c r="E3" s="1"/>
      <c r="F3" s="5" t="inlineStr">
        <is>
          <t xml:space="preserve">← Menu</t>
        </is>
      </c>
      <c r="G3" s="1"/>
      <c r="H3" s="0" t="inlineStr">
        <is>
          <t xml:space="preserve">Right-tailed</t>
        </is>
      </c>
    </row>
    <row r="4" ht="8" customHeight="1"/>
    <row r="5">
      <c r="B5" s="6" t="inlineStr">
        <is>
          <t xml:space="preserve">YOUR INPUTS</t>
        </is>
      </c>
      <c r="C5" s="6"/>
      <c r="E5" s="6" t="inlineStr">
        <is>
          <t xml:space="preserve">YOUR RESULT</t>
        </is>
      </c>
      <c r="F5" s="6"/>
      <c r="H5" s="0">
        <f>IF(AND(ISNUMBER(C7),ISNUMBER(C11),C11&gt;0,C11&lt;1),1,0)</f>
        <v>1.0</v>
      </c>
    </row>
    <row r="6">
      <c r="B6" s="7" t="inlineStr">
        <is>
          <t xml:space="preserve">Edit only the yellow cells.</t>
        </is>
      </c>
      <c r="E6" s="53">
        <f>IFERROR(IF($H$5=0,"—",IF($H$6&lt;0.0001,"&lt; 0.0001",$H$6)),"—")</f>
        <v>0.04999579029644097</v>
      </c>
      <c r="F6" s="12"/>
      <c r="H6" s="0">
        <f>IF($H$5=0,"",IF(C9="Left-tailed",NORMSDIST(C7),IF(C9="Right-tailed",1-NORMSDIST(C7),2*MIN(NORMSDIST(C7),1-NORMSDIST(C7)))))</f>
        <v>0.04999579029644097</v>
      </c>
    </row>
    <row r="7" ht="20" customHeight="1">
      <c r="B7" s="8" t="inlineStr">
        <is>
          <t xml:space="preserve">Z-score</t>
        </is>
      </c>
      <c r="C7" s="10">
        <v>1.96</v>
      </c>
      <c r="E7" s="12"/>
      <c r="F7" s="12"/>
    </row>
    <row r="8" ht="19" customHeight="1">
      <c r="B8" s="7" t="inlineStr">
        <is>
          <t xml:space="preserve">Can be negative. E.g. 1.96</t>
        </is>
      </c>
      <c r="E8" s="13" t="str">
        <f>IFERROR(IF($H$5=0,"Enter the Z-score and an alpha between 0 and 1.",IF($H$6&lt;C11,"The p-value is below alpha: the result is statistically significant.","The p-value is not below alpha: the result is not statistically significant.")),"Review the values you entered to continue.")</f>
        <v>The p-value is below alpha: the result is statistically significant.</v>
      </c>
      <c r="F8" s="12"/>
    </row>
    <row r="9" ht="19" customHeight="1">
      <c r="B9" s="8" t="inlineStr">
        <is>
          <t xml:space="preserve">Test type</t>
        </is>
      </c>
      <c r="C9" s="9" t="inlineStr">
        <is>
          <t xml:space="preserve">Two-sided</t>
        </is>
      </c>
      <c r="E9" s="12"/>
      <c r="F9" s="12"/>
    </row>
    <row r="10" ht="12" customHeight="1">
      <c r="B10" s="7" t="inlineStr">
        <is>
          <t xml:space="preserve">Choose the tail before you inspect the result.</t>
        </is>
      </c>
      <c r="E10" s="14" t="inlineStr">
        <is>
          <t xml:space="preserve">Z-score</t>
        </is>
      </c>
      <c r="F10" s="48">
        <f>IFERROR(IF($H$5=0,"—",C7+0),"—")</f>
        <v>1.96</v>
      </c>
    </row>
    <row r="11" ht="20" customHeight="1">
      <c r="B11" s="8" t="inlineStr">
        <is>
          <t xml:space="preserve">Alpha level</t>
        </is>
      </c>
      <c r="C11" s="10">
        <v>0.05</v>
      </c>
      <c r="E11" s="14" t="inlineStr">
        <is>
          <t xml:space="preserve">Test</t>
        </is>
      </c>
      <c r="F11" s="54" t="str">
        <f>IFERROR(IF($H$5=0,"—",C9),"—")</f>
        <v>Two-sided</v>
      </c>
    </row>
    <row r="12" ht="12" customHeight="1">
      <c r="B12" s="7" t="inlineStr">
        <is>
          <t xml:space="preserve">0.05 is a common threshold; its link to 95% depends on the test</t>
        </is>
      </c>
      <c r="E12" s="14" t="inlineStr">
        <is>
          <t xml:space="preserve">Alpha</t>
        </is>
      </c>
      <c r="F12" s="49">
        <f>IFERROR(IF($H$5=0,"—",C11+0),"—")</f>
        <v>0.05</v>
      </c>
    </row>
    <row r="13">
      <c r="E13" s="14" t="inlineStr">
        <is>
          <t xml:space="preserve">p · Left-tailed</t>
        </is>
      </c>
      <c r="F13" s="47">
        <f>IFERROR(IF($H$5=0,"—",NORMSDIST(C7)),"—")</f>
        <v>0.9750021048517795</v>
      </c>
    </row>
    <row r="14">
      <c r="E14" s="14" t="inlineStr">
        <is>
          <t xml:space="preserve">p · Right-tailed</t>
        </is>
      </c>
      <c r="F14" s="47">
        <f>IFERROR(IF($H$5=0,"—",1-NORMSDIST(C7)),"—")</f>
        <v>0.024997895148220484</v>
      </c>
    </row>
    <row r="15">
      <c r="E15" s="14" t="inlineStr">
        <is>
          <t xml:space="preserve">p · Two-sided</t>
        </is>
      </c>
      <c r="F15" s="47">
        <f>IFERROR(IF($H$5=0,"—",2*MIN(NORMSDIST(C7),1-NORMSDIST(C7))),"—")</f>
        <v>0.04999579029644097</v>
      </c>
    </row>
    <row r="18">
      <c r="B18" s="6" t="inlineStr">
        <is>
          <t xml:space="preserve">HOW WE REACHED THIS RESULT</t>
        </is>
      </c>
      <c r="C18" s="6"/>
      <c r="D18" s="6"/>
      <c r="E18" s="6"/>
      <c r="F18" s="6"/>
    </row>
    <row r="19" ht="18" customHeight="1">
      <c r="B19" s="15" t="inlineStr">
        <is>
          <t xml:space="preserve">For a two-sided test, p = 2 × [1 − Φ(|z|)]. One-sided tests use the selected tail of the standard normal curve. This spreadsheet uses the NORMSDIST function.</t>
        </is>
      </c>
      <c r="C19" s="15"/>
      <c r="D19" s="15"/>
      <c r="E19" s="15"/>
      <c r="F19" s="15"/>
    </row>
    <row r="20" ht="18" customHeight="1">
      <c r="B20" s="15"/>
      <c r="C20" s="15"/>
      <c r="D20" s="15"/>
      <c r="E20" s="15"/>
      <c r="F20" s="15"/>
    </row>
    <row r="22">
      <c r="B22" s="6" t="inlineStr">
        <is>
          <t xml:space="preserve">UNDERSTAND IT IN A FEW MINUTES</t>
        </is>
      </c>
      <c r="C22" s="6"/>
      <c r="D22" s="6"/>
      <c r="E22" s="6"/>
      <c r="F22" s="6"/>
    </row>
    <row r="23" ht="24" customHeight="1">
      <c r="B23" s="16" t="inlineStr">
        <is>
          <t xml:space="preserve">•  The p-value assumes the null hypothesis; it is not the chance that the null is true.</t>
        </is>
      </c>
    </row>
    <row r="24" ht="24" customHeight="1">
      <c r="B24" s="16" t="inlineStr">
        <is>
          <t xml:space="preserve">•  Choose the tail before you inspect the result.</t>
        </is>
      </c>
    </row>
    <row r="25" ht="24" customHeight="1">
      <c r="B25" s="16" t="inlineStr">
        <is>
          <t xml:space="preserve">•  An effect can be statistically significant yet too small to matter in practice.</t>
        </is>
      </c>
    </row>
    <row r="27">
      <c r="B27" s="6" t="inlineStr">
        <is>
          <t xml:space="preserve">WHAT THIS CALCULATION DOES NOT SHOW</t>
        </is>
      </c>
      <c r="C27" s="6"/>
      <c r="D27" s="6"/>
      <c r="E27" s="6"/>
      <c r="F27" s="6"/>
    </row>
    <row r="28" ht="18" customHeight="1">
      <c r="B28" s="17" t="inlineStr">
        <is>
          <t xml:space="preserve">A p-value does not show effect size, data quality, or study power.</t>
        </is>
      </c>
      <c r="C28" s="17"/>
      <c r="D28" s="17"/>
      <c r="E28" s="17"/>
      <c r="F28" s="17"/>
    </row>
    <row r="29" ht="18" customHeight="1">
      <c r="B29" s="17"/>
      <c r="C29" s="17"/>
      <c r="D29" s="17"/>
      <c r="E29" s="17"/>
      <c r="F29" s="17"/>
    </row>
    <row r="31">
      <c r="B31" s="6" t="inlineStr">
        <is>
          <t xml:space="preserve">NEXT STEP</t>
        </is>
      </c>
      <c r="C31" s="6"/>
      <c r="D31" s="6"/>
      <c r="E31" s="6"/>
      <c r="F31" s="6"/>
    </row>
    <row r="32" ht="18" customHeight="1">
      <c r="B32" s="16" t="inlineStr">
        <is>
          <t xml:space="preserve">Read the p-value alongside the effect, confidence interval, and the decision at hand.</t>
        </is>
      </c>
      <c r="C32" s="16"/>
      <c r="D32" s="16"/>
      <c r="E32" s="16"/>
      <c r="F32" s="16"/>
    </row>
    <row r="33" ht="18" customHeight="1">
      <c r="B33" s="16"/>
      <c r="C33" s="16"/>
      <c r="D33" s="16"/>
      <c r="E33" s="16"/>
      <c r="F33" s="16"/>
    </row>
    <row r="34">
      <c r="B34" s="19" t="inlineStr">
        <is>
          <t xml:space="preserve">→ Open this calculator on the site (examples and more context)</t>
        </is>
      </c>
    </row>
    <row r="36">
      <c r="B36" s="7" t="inlineStr">
        <is>
          <t xml:space="preserve">NPSLab — NPS, CSAT and satisfaction surveys · npslab.cc  |  Formulas protected without a password (Review ▸ Unprotect Sheet to edit).</t>
        </is>
      </c>
    </row>
  </sheetData>
  <sheetProtection sheet="1" objects="1" scenarios="1"/>
  <mergeCells count="17">
    <mergeCell ref="B1:F1"/>
    <mergeCell ref="B2:F2"/>
    <mergeCell ref="B3:E3"/>
    <mergeCell ref="B6:C6"/>
    <mergeCell ref="B8:C8"/>
    <mergeCell ref="B10:C10"/>
    <mergeCell ref="B12:C12"/>
    <mergeCell ref="E6:F7"/>
    <mergeCell ref="E8:F9"/>
    <mergeCell ref="B19:F20"/>
    <mergeCell ref="B23:F23"/>
    <mergeCell ref="B24:F24"/>
    <mergeCell ref="B25:F25"/>
    <mergeCell ref="B28:F29"/>
    <mergeCell ref="B32:F33"/>
    <mergeCell ref="B34:F34"/>
    <mergeCell ref="B36:F36"/>
  </mergeCells>
  <dataValidations count="3">
    <dataValidation type="list" allowBlank="1" showInputMessage="1" showErrorMessage="1" error="Review the values you entered to continue." sqref="C9">
      <formula1>$H$1:$H$3</formula1>
    </dataValidation>
    <dataValidation type="decimal" operator="between" allowBlank="1" showInputMessage="1" showErrorMessage="1" error="Review the values you entered to continue." sqref="C7">
      <formula1>-1000000</formula1>
      <formula2>1000000</formula2>
    </dataValidation>
    <dataValidation type="decimal" operator="between" allowBlank="1" showInputMessage="1" showErrorMessage="1" error="Review the values you entered to continue." sqref="C11">
      <formula1>0.000001</formula1>
      <formula2>0.999999</formula2>
    </dataValidation>
  </dataValidations>
  <hyperlinks>
    <hyperlink ref="F3" location="'Menu'!A1"/>
    <hyperlink ref="B34" r:id="rId1" tooltip="https://npslab.cc/en/tools/p-value-calculator"/>
    <hyperlink ref="B36" r:id="rId2" tooltip="https://npslab.cc/en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NPSLab</Application>
  <DocSecurity>0</DocSecurity>
  <Company>NPSLab · npslab.cc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NPSLab — Survey &amp; Statistics Calculators</dc:title>
  <dc:subject>NPS, CSAT, sampling, and A/B testing</dc:subject>
  <dc:creator>NPSLab · npslab.cc</dc:creator>
  <cp:lastModifiedBy>NPSLab</cp:lastModifiedBy>
  <dcterms:created xsi:type="dcterms:W3CDTF">2026-07-20T12:43:23Z</dcterms:created>
  <dcterms:modified xsi:type="dcterms:W3CDTF">2026-07-20T12:43:23Z</dcterms:modified>
</cp:coreProperties>
</file>